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901"/>
  <workbookPr codeName="ThisWorkbook" defaultThemeVersion="124226"/>
  <mc:AlternateContent xmlns:mc="http://schemas.openxmlformats.org/markup-compatibility/2006">
    <mc:Choice Requires="x15">
      <x15ac:absPath xmlns:x15ac="http://schemas.microsoft.com/office/spreadsheetml/2010/11/ac" url="\\192.168.5.101\datos\3. ANI\3. CONSORCIO EPSILON 4G\AVANCES SEMANALES\2021\GERENCIAL No. 287\"/>
    </mc:Choice>
  </mc:AlternateContent>
  <xr:revisionPtr revIDLastSave="0" documentId="13_ncr:1_{AA222F02-1A74-458B-8455-582F64D0FE9E}" xr6:coauthVersionLast="46" xr6:coauthVersionMax="46" xr10:uidLastSave="{00000000-0000-0000-0000-000000000000}"/>
  <bookViews>
    <workbookView xWindow="10035" yWindow="1395" windowWidth="13110" windowHeight="12855" tabRatio="842" xr2:uid="{00000000-000D-0000-FFFF-FFFF00000000}"/>
  </bookViews>
  <sheets>
    <sheet name="Formato" sheetId="316" r:id="rId1"/>
    <sheet name="Predial" sheetId="1135" r:id="rId2"/>
    <sheet name="FINANCIERO" sheetId="1136" r:id="rId3"/>
    <sheet name="Registro fotográfico social" sheetId="1133" r:id="rId4"/>
    <sheet name="Registro fotográfico redes" sheetId="966" r:id="rId5"/>
    <sheet name="Registro fotográfico técnico" sheetId="1130" r:id="rId6"/>
    <sheet name="Registro fotográfico túnel" sheetId="1131" r:id="rId7"/>
    <sheet name="Registro fotográfico puentes" sheetId="1129" r:id="rId8"/>
    <sheet name="Registro fotográfico OyM" sheetId="1132" r:id="rId9"/>
    <sheet name="Registro fotográfico ambiental" sheetId="1134" r:id="rId10"/>
  </sheets>
  <externalReferences>
    <externalReference r:id="rId11"/>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 r:id="rId37"/>
    <externalReference r:id="rId38"/>
    <externalReference r:id="rId39"/>
  </externalReferences>
  <definedNames>
    <definedName name="\0" localSheetId="9">#REF!</definedName>
    <definedName name="\0" localSheetId="8">#REF!</definedName>
    <definedName name="\0" localSheetId="7">#REF!</definedName>
    <definedName name="\0" localSheetId="5">#REF!</definedName>
    <definedName name="\0" localSheetId="6">#REF!</definedName>
    <definedName name="\0">#REF!</definedName>
    <definedName name="\d" localSheetId="9">#REF!</definedName>
    <definedName name="\d" localSheetId="8">#REF!</definedName>
    <definedName name="\d" localSheetId="5">#REF!</definedName>
    <definedName name="\d" localSheetId="6">#REF!</definedName>
    <definedName name="\d">#REF!</definedName>
    <definedName name="\g" localSheetId="9">#REF!</definedName>
    <definedName name="\g" localSheetId="8">#REF!</definedName>
    <definedName name="\g" localSheetId="5">#REF!</definedName>
    <definedName name="\g" localSheetId="6">#REF!</definedName>
    <definedName name="\g">#REF!</definedName>
    <definedName name="\m" localSheetId="5">#REF!</definedName>
    <definedName name="\m">#REF!</definedName>
    <definedName name="\n" localSheetId="5">#REF!</definedName>
    <definedName name="\n">#REF!</definedName>
    <definedName name="\p" localSheetId="5">#REF!</definedName>
    <definedName name="\p">#REF!</definedName>
    <definedName name="\w" localSheetId="5">#REF!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9">[1]DATOS!$I:$I</definedName>
    <definedName name="____________________________gol2" localSheetId="8">[1]DATOS!$I:$I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9">[1]DATOS!$M:$M</definedName>
    <definedName name="____________________________gol3" localSheetId="8">[1]DATOS!$M:$M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9">[1]DATOS!$G:$G</definedName>
    <definedName name="____________________________pes1" localSheetId="8">[1]DATOS!$G:$G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9">[1]DATOS!$V:$V</definedName>
    <definedName name="____________________________pes10" localSheetId="8">[1]DATOS!$V:$V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9">[1]DATOS!$H:$H</definedName>
    <definedName name="____________________________pes2" localSheetId="8">[1]DATOS!$H:$H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9">[1]DATOS!$K:$K</definedName>
    <definedName name="____________________________pes3" localSheetId="8">[1]DATOS!$K:$K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9">[1]DATOS!$L:$L</definedName>
    <definedName name="____________________________pes4" localSheetId="8">[1]DATOS!$L:$L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9">[1]DATOS!$O:$O</definedName>
    <definedName name="____________________________pes5" localSheetId="8">[1]DATOS!$O:$O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9">[1]DATOS!$P:$P</definedName>
    <definedName name="____________________________pes6" localSheetId="8">[1]DATOS!$P:$P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9">[1]DATOS!$R:$R</definedName>
    <definedName name="____________________________pes7" localSheetId="8">[1]DATOS!$R:$R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9">[1]DATOS!$S:$S</definedName>
    <definedName name="____________________________pes8" localSheetId="8">[1]DATOS!$S:$S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9">[1]DATOS!$U:$U</definedName>
    <definedName name="____________________________pes9" localSheetId="8">[1]DATOS!$U:$U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9">[1]DATOS!$I:$I</definedName>
    <definedName name="___________________________gol2" localSheetId="8">[1]DATOS!$I:$I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9">[1]DATOS!$M:$M</definedName>
    <definedName name="___________________________gol3" localSheetId="8">[1]DATOS!$M:$M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9">[1]DATOS!$G:$G</definedName>
    <definedName name="___________________________pes1" localSheetId="8">[1]DATOS!$G:$G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9">[1]DATOS!$V:$V</definedName>
    <definedName name="___________________________pes10" localSheetId="8">[1]DATOS!$V:$V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9">[1]DATOS!$H:$H</definedName>
    <definedName name="___________________________pes2" localSheetId="8">[1]DATOS!$H:$H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9">[1]DATOS!$K:$K</definedName>
    <definedName name="___________________________pes3" localSheetId="8">[1]DATOS!$K:$K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9">[1]DATOS!$L:$L</definedName>
    <definedName name="___________________________pes4" localSheetId="8">[1]DATOS!$L:$L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9">[1]DATOS!$O:$O</definedName>
    <definedName name="___________________________pes5" localSheetId="8">[1]DATOS!$O:$O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9">[1]DATOS!$P:$P</definedName>
    <definedName name="___________________________pes6" localSheetId="8">[1]DATOS!$P:$P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9">[1]DATOS!$R:$R</definedName>
    <definedName name="___________________________pes7" localSheetId="8">[1]DATOS!$R:$R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9">[1]DATOS!$S:$S</definedName>
    <definedName name="___________________________pes8" localSheetId="8">[1]DATOS!$S:$S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9">[1]DATOS!$U:$U</definedName>
    <definedName name="___________________________pes9" localSheetId="8">[1]DATOS!$U:$U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9">[1]DATOS!$I:$I</definedName>
    <definedName name="__________________________gol2" localSheetId="8">[1]DATOS!$I:$I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9">[1]DATOS!$M:$M</definedName>
    <definedName name="__________________________gol3" localSheetId="8">[1]DATOS!$M:$M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9">[1]DATOS!$G:$G</definedName>
    <definedName name="__________________________pes1" localSheetId="8">[1]DATOS!$G:$G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9">[1]DATOS!$V:$V</definedName>
    <definedName name="__________________________pes10" localSheetId="8">[1]DATOS!$V:$V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9">[1]DATOS!$H:$H</definedName>
    <definedName name="__________________________pes2" localSheetId="8">[1]DATOS!$H:$H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9">[1]DATOS!$K:$K</definedName>
    <definedName name="__________________________pes3" localSheetId="8">[1]DATOS!$K:$K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9">[1]DATOS!$L:$L</definedName>
    <definedName name="__________________________pes4" localSheetId="8">[1]DATOS!$L:$L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9">[1]DATOS!$O:$O</definedName>
    <definedName name="__________________________pes5" localSheetId="8">[1]DATOS!$O:$O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9">[1]DATOS!$P:$P</definedName>
    <definedName name="__________________________pes6" localSheetId="8">[1]DATOS!$P:$P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9">[1]DATOS!$R:$R</definedName>
    <definedName name="__________________________pes7" localSheetId="8">[1]DATOS!$R:$R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9">[1]DATOS!$S:$S</definedName>
    <definedName name="__________________________pes8" localSheetId="8">[1]DATOS!$S:$S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9">[1]DATOS!$U:$U</definedName>
    <definedName name="__________________________pes9" localSheetId="8">[1]DATOS!$U:$U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9">[1]DATOS!$I:$I</definedName>
    <definedName name="_________________________gol2" localSheetId="8">[1]DATOS!$I:$I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9">[1]DATOS!$M:$M</definedName>
    <definedName name="_________________________gol3" localSheetId="8">[1]DATOS!$M:$M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9">[1]DATOS!$G:$G</definedName>
    <definedName name="_________________________pes1" localSheetId="8">[1]DATOS!$G:$G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9">[1]DATOS!$V:$V</definedName>
    <definedName name="_________________________pes10" localSheetId="8">[1]DATOS!$V:$V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9">[1]DATOS!$H:$H</definedName>
    <definedName name="_________________________pes2" localSheetId="8">[1]DATOS!$H:$H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9">[1]DATOS!$K:$K</definedName>
    <definedName name="_________________________pes3" localSheetId="8">[1]DATOS!$K:$K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9">[1]DATOS!$L:$L</definedName>
    <definedName name="_________________________pes4" localSheetId="8">[1]DATOS!$L:$L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9">[1]DATOS!$O:$O</definedName>
    <definedName name="_________________________pes5" localSheetId="8">[1]DATOS!$O:$O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9">[1]DATOS!$P:$P</definedName>
    <definedName name="_________________________pes6" localSheetId="8">[1]DATOS!$P:$P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9">[1]DATOS!$R:$R</definedName>
    <definedName name="_________________________pes7" localSheetId="8">[1]DATOS!$R:$R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9">[1]DATOS!$S:$S</definedName>
    <definedName name="_________________________pes8" localSheetId="8">[1]DATOS!$S:$S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9">[1]DATOS!$U:$U</definedName>
    <definedName name="_________________________pes9" localSheetId="8">[1]DATOS!$U:$U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9">[1]DATOS!$I:$I</definedName>
    <definedName name="________________________gol2" localSheetId="8">[1]DATOS!$I:$I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9">[1]DATOS!$M:$M</definedName>
    <definedName name="________________________gol3" localSheetId="8">[1]DATOS!$M:$M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9">[1]DATOS!$G:$G</definedName>
    <definedName name="________________________pes1" localSheetId="8">[1]DATOS!$G:$G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9">[1]DATOS!$V:$V</definedName>
    <definedName name="________________________pes10" localSheetId="8">[1]DATOS!$V:$V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9">[1]DATOS!$H:$H</definedName>
    <definedName name="________________________pes2" localSheetId="8">[1]DATOS!$H:$H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9">[1]DATOS!$K:$K</definedName>
    <definedName name="________________________pes3" localSheetId="8">[1]DATOS!$K:$K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9">[1]DATOS!$L:$L</definedName>
    <definedName name="________________________pes4" localSheetId="8">[1]DATOS!$L:$L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9">[1]DATOS!$O:$O</definedName>
    <definedName name="________________________pes5" localSheetId="8">[1]DATOS!$O:$O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9">[1]DATOS!$P:$P</definedName>
    <definedName name="________________________pes6" localSheetId="8">[1]DATOS!$P:$P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9">[1]DATOS!$R:$R</definedName>
    <definedName name="________________________pes7" localSheetId="8">[1]DATOS!$R:$R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9">[1]DATOS!$S:$S</definedName>
    <definedName name="________________________pes8" localSheetId="8">[1]DATOS!$S:$S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9">[1]DATOS!$U:$U</definedName>
    <definedName name="________________________pes9" localSheetId="8">[1]DATOS!$U:$U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9">[1]DATOS!$I:$I</definedName>
    <definedName name="_______________________gol2" localSheetId="8">[1]DATOS!$I:$I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9">[1]DATOS!$M:$M</definedName>
    <definedName name="_______________________gol3" localSheetId="8">[1]DATOS!$M:$M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9">[1]DATOS!$G:$G</definedName>
    <definedName name="_______________________pes1" localSheetId="8">[1]DATOS!$G:$G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9">[1]DATOS!$V:$V</definedName>
    <definedName name="_______________________pes10" localSheetId="8">[1]DATOS!$V:$V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9">[1]DATOS!$H:$H</definedName>
    <definedName name="_______________________pes2" localSheetId="8">[1]DATOS!$H:$H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9">[1]DATOS!$K:$K</definedName>
    <definedName name="_______________________pes3" localSheetId="8">[1]DATOS!$K:$K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9">[1]DATOS!$L:$L</definedName>
    <definedName name="_______________________pes4" localSheetId="8">[1]DATOS!$L:$L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9">[1]DATOS!$O:$O</definedName>
    <definedName name="_______________________pes5" localSheetId="8">[1]DATOS!$O:$O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9">[1]DATOS!$P:$P</definedName>
    <definedName name="_______________________pes6" localSheetId="8">[1]DATOS!$P:$P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9">[1]DATOS!$R:$R</definedName>
    <definedName name="_______________________pes7" localSheetId="8">[1]DATOS!$R:$R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9">[1]DATOS!$S:$S</definedName>
    <definedName name="_______________________pes8" localSheetId="8">[1]DATOS!$S:$S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9">[1]DATOS!$U:$U</definedName>
    <definedName name="_______________________pes9" localSheetId="8">[1]DATOS!$U:$U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9">[1]DATOS!$I:$I</definedName>
    <definedName name="______________________gol2" localSheetId="8">[1]DATOS!$I:$I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9">[1]DATOS!$M:$M</definedName>
    <definedName name="______________________gol3" localSheetId="8">[1]DATOS!$M:$M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9">[1]DATOS!$G:$G</definedName>
    <definedName name="______________________pes1" localSheetId="8">[1]DATOS!$G:$G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9">[1]DATOS!$V:$V</definedName>
    <definedName name="______________________pes10" localSheetId="8">[1]DATOS!$V:$V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9">[1]DATOS!$H:$H</definedName>
    <definedName name="______________________pes2" localSheetId="8">[1]DATOS!$H:$H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9">[1]DATOS!$K:$K</definedName>
    <definedName name="______________________pes3" localSheetId="8">[1]DATOS!$K:$K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9">[1]DATOS!$L:$L</definedName>
    <definedName name="______________________pes4" localSheetId="8">[1]DATOS!$L:$L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9">[1]DATOS!$O:$O</definedName>
    <definedName name="______________________pes5" localSheetId="8">[1]DATOS!$O:$O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9">[1]DATOS!$P:$P</definedName>
    <definedName name="______________________pes6" localSheetId="8">[1]DATOS!$P:$P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9">[1]DATOS!$R:$R</definedName>
    <definedName name="______________________pes7" localSheetId="8">[1]DATOS!$R:$R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9">[1]DATOS!$S:$S</definedName>
    <definedName name="______________________pes8" localSheetId="8">[1]DATOS!$S:$S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9">[1]DATOS!$U:$U</definedName>
    <definedName name="______________________pes9" localSheetId="8">[1]DATOS!$U:$U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9">[1]DATOS!$I:$I</definedName>
    <definedName name="_____________________gol2" localSheetId="8">[1]DATOS!$I:$I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9">[1]DATOS!$M:$M</definedName>
    <definedName name="_____________________gol3" localSheetId="8">[1]DATOS!$M:$M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9">[1]DATOS!$G:$G</definedName>
    <definedName name="_____________________pes1" localSheetId="8">[1]DATOS!$G:$G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9">[1]DATOS!$V:$V</definedName>
    <definedName name="_____________________pes10" localSheetId="8">[1]DATOS!$V:$V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9">[1]DATOS!$H:$H</definedName>
    <definedName name="_____________________pes2" localSheetId="8">[1]DATOS!$H:$H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9">[1]DATOS!$K:$K</definedName>
    <definedName name="_____________________pes3" localSheetId="8">[1]DATOS!$K:$K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9">[1]DATOS!$L:$L</definedName>
    <definedName name="_____________________pes4" localSheetId="8">[1]DATOS!$L:$L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9">[1]DATOS!$O:$O</definedName>
    <definedName name="_____________________pes5" localSheetId="8">[1]DATOS!$O:$O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9">[1]DATOS!$P:$P</definedName>
    <definedName name="_____________________pes6" localSheetId="8">[1]DATOS!$P:$P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9">[1]DATOS!$R:$R</definedName>
    <definedName name="_____________________pes7" localSheetId="8">[1]DATOS!$R:$R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9">[1]DATOS!$S:$S</definedName>
    <definedName name="_____________________pes8" localSheetId="8">[1]DATOS!$S:$S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9">[1]DATOS!$U:$U</definedName>
    <definedName name="_____________________pes9" localSheetId="8">[1]DATOS!$U:$U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9">[1]DATOS!$I:$I</definedName>
    <definedName name="____________________gol2" localSheetId="8">[1]DATOS!$I:$I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9">[1]DATOS!$M:$M</definedName>
    <definedName name="____________________gol3" localSheetId="8">[1]DATOS!$M:$M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9">[1]DATOS!$G:$G</definedName>
    <definedName name="____________________pes1" localSheetId="8">[1]DATOS!$G:$G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9">[1]DATOS!$V:$V</definedName>
    <definedName name="____________________pes10" localSheetId="8">[1]DATOS!$V:$V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9">[1]DATOS!$H:$H</definedName>
    <definedName name="____________________pes2" localSheetId="8">[1]DATOS!$H:$H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9">[1]DATOS!$K:$K</definedName>
    <definedName name="____________________pes3" localSheetId="8">[1]DATOS!$K:$K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9">[1]DATOS!$L:$L</definedName>
    <definedName name="____________________pes4" localSheetId="8">[1]DATOS!$L:$L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9">[1]DATOS!$O:$O</definedName>
    <definedName name="____________________pes5" localSheetId="8">[1]DATOS!$O:$O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9">[1]DATOS!$P:$P</definedName>
    <definedName name="____________________pes6" localSheetId="8">[1]DATOS!$P:$P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9">[1]DATOS!$R:$R</definedName>
    <definedName name="____________________pes7" localSheetId="8">[1]DATOS!$R:$R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9">[1]DATOS!$S:$S</definedName>
    <definedName name="____________________pes8" localSheetId="8">[1]DATOS!$S:$S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9">[1]DATOS!$U:$U</definedName>
    <definedName name="____________________pes9" localSheetId="8">[1]DATOS!$U:$U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9">[1]DATOS!$I:$I</definedName>
    <definedName name="___________________gol2" localSheetId="8">[1]DATOS!$I:$I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9">[1]DATOS!$M:$M</definedName>
    <definedName name="___________________gol3" localSheetId="8">[1]DATOS!$M:$M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9">[1]DATOS!$G:$G</definedName>
    <definedName name="___________________pes1" localSheetId="8">[1]DATOS!$G:$G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9">[1]DATOS!$V:$V</definedName>
    <definedName name="___________________pes10" localSheetId="8">[1]DATOS!$V:$V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9">[1]DATOS!$H:$H</definedName>
    <definedName name="___________________pes2" localSheetId="8">[1]DATOS!$H:$H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9">[1]DATOS!$K:$K</definedName>
    <definedName name="___________________pes3" localSheetId="8">[1]DATOS!$K:$K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9">[1]DATOS!$L:$L</definedName>
    <definedName name="___________________pes4" localSheetId="8">[1]DATOS!$L:$L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9">[1]DATOS!$O:$O</definedName>
    <definedName name="___________________pes5" localSheetId="8">[1]DATOS!$O:$O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9">[1]DATOS!$P:$P</definedName>
    <definedName name="___________________pes6" localSheetId="8">[1]DATOS!$P:$P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9">[1]DATOS!$R:$R</definedName>
    <definedName name="___________________pes7" localSheetId="8">[1]DATOS!$R:$R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9">[1]DATOS!$S:$S</definedName>
    <definedName name="___________________pes8" localSheetId="8">[1]DATOS!$S:$S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9">[1]DATOS!$U:$U</definedName>
    <definedName name="___________________pes9" localSheetId="8">[1]DATOS!$U:$U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K1" localSheetId="9">#REF!</definedName>
    <definedName name="_____________K1" localSheetId="8">#REF!</definedName>
    <definedName name="_____________K1">#REF!</definedName>
    <definedName name="_____________L1" localSheetId="9">#REF!</definedName>
    <definedName name="_____________L1" localSheetId="8">#REF!</definedName>
    <definedName name="_____________L1">#REF!</definedName>
    <definedName name="_____________L2" localSheetId="9">#REF!</definedName>
    <definedName name="_____________L2" localSheetId="8">#REF!</definedName>
    <definedName name="_____________L2">#REF!</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K1" localSheetId="9">#REF!</definedName>
    <definedName name="____________K1" localSheetId="8">#REF!</definedName>
    <definedName name="____________K1">#REF!</definedName>
    <definedName name="____________L1" localSheetId="9">#REF!</definedName>
    <definedName name="____________L1" localSheetId="8">#REF!</definedName>
    <definedName name="____________L1">#REF!</definedName>
    <definedName name="____________L2" localSheetId="9">#REF!</definedName>
    <definedName name="____________L2" localSheetId="8">#REF!</definedName>
    <definedName name="____________L2">#REF!</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a03" localSheetId="9">#REF!</definedName>
    <definedName name="___________a03" localSheetId="8">#REF!</definedName>
    <definedName name="___________a03">#REF!</definedName>
    <definedName name="___________A1" localSheetId="9">#REF!</definedName>
    <definedName name="___________A1" localSheetId="8">#REF!</definedName>
    <definedName name="___________A1">#REF!</definedName>
    <definedName name="___________A25" localSheetId="9">#REF!</definedName>
    <definedName name="___________A25" localSheetId="8">#REF!</definedName>
    <definedName name="___________A25">#REF!</definedName>
    <definedName name="___________CD1">#REF!</definedName>
    <definedName name="___________ddd1">#REF!</definedName>
    <definedName name="___________G2">#REF!</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JJ1" localSheetId="9">#REF!</definedName>
    <definedName name="___________JJ1" localSheetId="8">#REF!</definedName>
    <definedName name="___________JJ1">#REF!</definedName>
    <definedName name="___________K1" localSheetId="9">#REF!</definedName>
    <definedName name="___________K1" localSheetId="8">#REF!</definedName>
    <definedName name="___________K1">#REF!</definedName>
    <definedName name="___________L1" localSheetId="9">#REF!</definedName>
    <definedName name="___________L1" localSheetId="8">#REF!</definedName>
    <definedName name="___________L1">#REF!</definedName>
    <definedName name="___________L2">#REF!</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K1" localSheetId="9">#REF!</definedName>
    <definedName name="__________K1" localSheetId="8">#REF!</definedName>
    <definedName name="__________K1">#REF!</definedName>
    <definedName name="__________L1" localSheetId="9">#REF!</definedName>
    <definedName name="__________L1" localSheetId="8">#REF!</definedName>
    <definedName name="__________L1">#REF!</definedName>
    <definedName name="__________L2" localSheetId="9">#REF!</definedName>
    <definedName name="__________L2" localSheetId="8">#REF!</definedName>
    <definedName name="__________L2">#REF!</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a03" localSheetId="9">#REF!</definedName>
    <definedName name="_________a03" localSheetId="8">#REF!</definedName>
    <definedName name="_________a03">#REF!</definedName>
    <definedName name="_________A1" localSheetId="9">#REF!</definedName>
    <definedName name="_________A1" localSheetId="8">#REF!</definedName>
    <definedName name="_________A1">#REF!</definedName>
    <definedName name="_________A25" localSheetId="9">#REF!</definedName>
    <definedName name="_________A25" localSheetId="8">#REF!</definedName>
    <definedName name="_________A25">#REF!</definedName>
    <definedName name="_________CD1">#REF!</definedName>
    <definedName name="_________ddd1">#REF!</definedName>
    <definedName name="_________G2">#REF!</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JJ1" localSheetId="9">#REF!</definedName>
    <definedName name="_________JJ1" localSheetId="8">#REF!</definedName>
    <definedName name="_________JJ1">#REF!</definedName>
    <definedName name="_________K1" localSheetId="9">#REF!</definedName>
    <definedName name="_________K1" localSheetId="8">#REF!</definedName>
    <definedName name="_________K1">#REF!</definedName>
    <definedName name="_________L1" localSheetId="9">#REF!</definedName>
    <definedName name="_________L1" localSheetId="8">#REF!</definedName>
    <definedName name="_________L1">#REF!</definedName>
    <definedName name="_________L2">#REF!</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_vz2" localSheetId="9">#REF!</definedName>
    <definedName name="_________vz2" localSheetId="8">#REF!</definedName>
    <definedName name="_________vz2">#REF!</definedName>
    <definedName name="________a03" localSheetId="9">#REF!</definedName>
    <definedName name="________a03" localSheetId="8">#REF!</definedName>
    <definedName name="________a03">#REF!</definedName>
    <definedName name="________A1" localSheetId="9">#REF!</definedName>
    <definedName name="________A1" localSheetId="8">#REF!</definedName>
    <definedName name="________A1">#REF!</definedName>
    <definedName name="________A25">#REF!</definedName>
    <definedName name="________CD1">#REF!</definedName>
    <definedName name="________ddd1">#REF!</definedName>
    <definedName name="________G2">#REF!</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JJ1" localSheetId="9">#REF!</definedName>
    <definedName name="________JJ1" localSheetId="8">#REF!</definedName>
    <definedName name="________JJ1">#REF!</definedName>
    <definedName name="________K1" localSheetId="9">#REF!</definedName>
    <definedName name="________K1" localSheetId="8">#REF!</definedName>
    <definedName name="________K1">#REF!</definedName>
    <definedName name="________L1" localSheetId="9">#REF!</definedName>
    <definedName name="________L1" localSheetId="8">#REF!</definedName>
    <definedName name="________L1">#REF!</definedName>
    <definedName name="________L2">#REF!</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_vz2" localSheetId="9">#REF!</definedName>
    <definedName name="________vz2" localSheetId="8">#REF!</definedName>
    <definedName name="________vz2">#REF!</definedName>
    <definedName name="_______a03" localSheetId="9">#REF!</definedName>
    <definedName name="_______a03" localSheetId="8">#REF!</definedName>
    <definedName name="_______a03">#REF!</definedName>
    <definedName name="_______A1" localSheetId="9">#REF!</definedName>
    <definedName name="_______A1" localSheetId="8">#REF!</definedName>
    <definedName name="_______A1">#REF!</definedName>
    <definedName name="_______A25">#REF!</definedName>
    <definedName name="_______CD1">#REF!</definedName>
    <definedName name="_______ddd1">#REF!</definedName>
    <definedName name="_______G2">#REF!</definedName>
    <definedName name="_______gol2" localSheetId="1">[2]DATOS!$I$1:$I$65536</definedName>
    <definedName name="_______gol2">[1]DATOS!$I$1:$I$65536</definedName>
    <definedName name="_______gol3" localSheetId="1">[2]DATOS!$M$1:$M$65536</definedName>
    <definedName name="_______gol3">[1]DATOS!$M$1:$M$65536</definedName>
    <definedName name="_______JJ1" localSheetId="9">#REF!</definedName>
    <definedName name="_______JJ1" localSheetId="8">#REF!</definedName>
    <definedName name="_______JJ1">#REF!</definedName>
    <definedName name="_______K1" localSheetId="9">#REF!</definedName>
    <definedName name="_______K1" localSheetId="8">#REF!</definedName>
    <definedName name="_______K1" localSheetId="7">#REF!</definedName>
    <definedName name="_______K1" localSheetId="5">#REF!</definedName>
    <definedName name="_______K1" localSheetId="6">#REF!</definedName>
    <definedName name="_______K1">#REF!</definedName>
    <definedName name="_______L1" localSheetId="9">#REF!</definedName>
    <definedName name="_______L1" localSheetId="8">#REF!</definedName>
    <definedName name="_______L1" localSheetId="5">#REF!</definedName>
    <definedName name="_______L1" localSheetId="6">#REF!</definedName>
    <definedName name="_______L1">#REF!</definedName>
    <definedName name="_______L2" localSheetId="8">#REF!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_vz2" localSheetId="9">#REF!</definedName>
    <definedName name="_______vz2" localSheetId="8">#REF!</definedName>
    <definedName name="_______vz2">#REF!</definedName>
    <definedName name="______a03" localSheetId="9">#REF!</definedName>
    <definedName name="______a03" localSheetId="8">#REF!</definedName>
    <definedName name="______a03">#REF!</definedName>
    <definedName name="______A1" localSheetId="9">#REF!</definedName>
    <definedName name="______A1" localSheetId="8">#REF!</definedName>
    <definedName name="______A1">#REF!</definedName>
    <definedName name="______A25">#REF!</definedName>
    <definedName name="______CD1">#REF!</definedName>
    <definedName name="______ddd1">#REF!</definedName>
    <definedName name="______G2">#REF!</definedName>
    <definedName name="______gol2" localSheetId="1">[2]DATOS!$I$1:$I$65536</definedName>
    <definedName name="______gol2">[1]DATOS!$I$1:$I$65536</definedName>
    <definedName name="______gol3" localSheetId="1">[2]DATOS!$M$1:$M$65536</definedName>
    <definedName name="______gol3">[1]DATOS!$M$1:$M$65536</definedName>
    <definedName name="______JJ1" localSheetId="9">#REF!</definedName>
    <definedName name="______JJ1" localSheetId="8">#REF!</definedName>
    <definedName name="______JJ1">#REF!</definedName>
    <definedName name="______K1" localSheetId="9">#REF!</definedName>
    <definedName name="______K1" localSheetId="8">#REF!</definedName>
    <definedName name="______K1">#REF!</definedName>
    <definedName name="______L1" localSheetId="9">#REF!</definedName>
    <definedName name="______L1" localSheetId="8">#REF!</definedName>
    <definedName name="______L1">#REF!</definedName>
    <definedName name="______L2">#REF!</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_vz2" localSheetId="9">#REF!</definedName>
    <definedName name="______vz2" localSheetId="8">#REF!</definedName>
    <definedName name="______vz2">#REF!</definedName>
    <definedName name="_____a03" localSheetId="9">#REF!</definedName>
    <definedName name="_____a03" localSheetId="8">#REF!</definedName>
    <definedName name="_____a03">#REF!</definedName>
    <definedName name="_____A1" localSheetId="9">#REF!</definedName>
    <definedName name="_____A1" localSheetId="8">#REF!</definedName>
    <definedName name="_____A1">#REF!</definedName>
    <definedName name="_____A25">#REF!</definedName>
    <definedName name="_____CD1">#REF!</definedName>
    <definedName name="_____ddd1">#REF!</definedName>
    <definedName name="_____G2">#REF!</definedName>
    <definedName name="_____gol2" localSheetId="1">[2]DATOS!$I$1:$I$65536</definedName>
    <definedName name="_____gol2">[1]DATOS!$I$1:$I$65536</definedName>
    <definedName name="_____gol3" localSheetId="1">[2]DATOS!$M$1:$M$65536</definedName>
    <definedName name="_____gol3">[1]DATOS!$M$1:$M$65536</definedName>
    <definedName name="_____JJ1" localSheetId="9">#REF!</definedName>
    <definedName name="_____JJ1" localSheetId="8">#REF!</definedName>
    <definedName name="_____JJ1">#REF!</definedName>
    <definedName name="_____K1" localSheetId="9">#REF!</definedName>
    <definedName name="_____K1" localSheetId="8">#REF!</definedName>
    <definedName name="_____K1" localSheetId="7">#REF!</definedName>
    <definedName name="_____K1" localSheetId="5">#REF!</definedName>
    <definedName name="_____K1" localSheetId="6">#REF!</definedName>
    <definedName name="_____K1">#REF!</definedName>
    <definedName name="_____L1" localSheetId="9">#REF!</definedName>
    <definedName name="_____L1" localSheetId="8">#REF!</definedName>
    <definedName name="_____L1" localSheetId="5">#REF!</definedName>
    <definedName name="_____L1" localSheetId="6">#REF!</definedName>
    <definedName name="_____L1">#REF!</definedName>
    <definedName name="_____L2" localSheetId="8">#REF!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_vz2" localSheetId="9">#REF!</definedName>
    <definedName name="_____vz2" localSheetId="8">#REF!</definedName>
    <definedName name="_____vz2">#REF!</definedName>
    <definedName name="____a03" localSheetId="9">#REF!</definedName>
    <definedName name="____a03" localSheetId="8">#REF!</definedName>
    <definedName name="____a03">#REF!</definedName>
    <definedName name="____A1" localSheetId="9">#REF!</definedName>
    <definedName name="____A1" localSheetId="8">#REF!</definedName>
    <definedName name="____A1">#REF!</definedName>
    <definedName name="____A25">#REF!</definedName>
    <definedName name="____CD1">#REF!</definedName>
    <definedName name="____ddd1">#REF!</definedName>
    <definedName name="____G2">#REF!</definedName>
    <definedName name="____gol2" localSheetId="1">[2]DATOS!$I$1:$I$65536</definedName>
    <definedName name="____gol2">[1]DATOS!$I$1:$I$65536</definedName>
    <definedName name="____gol3" localSheetId="1">[2]DATOS!$M$1:$M$65536</definedName>
    <definedName name="____gol3">[1]DATOS!$M$1:$M$65536</definedName>
    <definedName name="____JJ1" localSheetId="9">#REF!</definedName>
    <definedName name="____JJ1" localSheetId="8">#REF!</definedName>
    <definedName name="____JJ1">#REF!</definedName>
    <definedName name="____K1" localSheetId="9">#REF!</definedName>
    <definedName name="____K1" localSheetId="8">#REF!</definedName>
    <definedName name="____K1" localSheetId="7">#REF!</definedName>
    <definedName name="____K1" localSheetId="5">#REF!</definedName>
    <definedName name="____K1" localSheetId="6">#REF!</definedName>
    <definedName name="____K1">#REF!</definedName>
    <definedName name="____L1" localSheetId="9">#REF!</definedName>
    <definedName name="____L1" localSheetId="8">#REF!</definedName>
    <definedName name="____L1" localSheetId="5">#REF!</definedName>
    <definedName name="____L1" localSheetId="6">#REF!</definedName>
    <definedName name="____L1">#REF!</definedName>
    <definedName name="____L2" localSheetId="8">#REF!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_vz2" localSheetId="9">#REF!</definedName>
    <definedName name="____vz2" localSheetId="8">#REF!</definedName>
    <definedName name="____vz2">#REF!</definedName>
    <definedName name="___a03" localSheetId="9">#REF!</definedName>
    <definedName name="___a03" localSheetId="8">#REF!</definedName>
    <definedName name="___a03">#REF!</definedName>
    <definedName name="___A1" localSheetId="9">#REF!</definedName>
    <definedName name="___A1" localSheetId="8">#REF!</definedName>
    <definedName name="___A1">#REF!</definedName>
    <definedName name="___A25">#REF!</definedName>
    <definedName name="___CD1">#REF!</definedName>
    <definedName name="___ddd1">#REF!</definedName>
    <definedName name="___G2">#REF!</definedName>
    <definedName name="___gol2" localSheetId="1">[2]DATOS!$I$1:$I$65536</definedName>
    <definedName name="___gol2">[1]DATOS!$I$1:$I$65536</definedName>
    <definedName name="___gol3" localSheetId="1">[2]DATOS!$M$1:$M$65536</definedName>
    <definedName name="___gol3">[1]DATOS!$M$1:$M$65536</definedName>
    <definedName name="___JJ1" localSheetId="9">#REF!</definedName>
    <definedName name="___JJ1" localSheetId="8">#REF!</definedName>
    <definedName name="___JJ1">#REF!</definedName>
    <definedName name="___K1" localSheetId="9">#REF!</definedName>
    <definedName name="___K1" localSheetId="8">#REF!</definedName>
    <definedName name="___K1" localSheetId="7">#REF!</definedName>
    <definedName name="___K1" localSheetId="5">#REF!</definedName>
    <definedName name="___K1" localSheetId="6">#REF!</definedName>
    <definedName name="___K1">#REF!</definedName>
    <definedName name="___L1" localSheetId="9">#REF!</definedName>
    <definedName name="___L1" localSheetId="8">#REF!</definedName>
    <definedName name="___L1" localSheetId="5">#REF!</definedName>
    <definedName name="___L1" localSheetId="6">#REF!</definedName>
    <definedName name="___L1">#REF!</definedName>
    <definedName name="___L2" localSheetId="8">#REF!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_vz2" localSheetId="9">#REF!</definedName>
    <definedName name="___vz2" localSheetId="8">#REF!</definedName>
    <definedName name="___vz2">#REF!</definedName>
    <definedName name="__a03" localSheetId="9">#REF!</definedName>
    <definedName name="__a03" localSheetId="8">#REF!</definedName>
    <definedName name="__a03">#REF!</definedName>
    <definedName name="__A1" localSheetId="9">#REF!</definedName>
    <definedName name="__A1" localSheetId="8">#REF!</definedName>
    <definedName name="__A1">#REF!</definedName>
    <definedName name="__A25">#REF!</definedName>
    <definedName name="__CD1">#REF!</definedName>
    <definedName name="__ddd1">#REF!</definedName>
    <definedName name="__G2">#REF!</definedName>
    <definedName name="__gol2" localSheetId="1">[2]DATOS!$I$1:$I$65536</definedName>
    <definedName name="__gol2">[1]DATOS!$I$1:$I$65536</definedName>
    <definedName name="__gol3" localSheetId="1">[2]DATOS!$M$1:$M$65536</definedName>
    <definedName name="__gol3">[1]DATOS!$M$1:$M$65536</definedName>
    <definedName name="__JJ1" localSheetId="9">#REF!</definedName>
    <definedName name="__JJ1" localSheetId="8">#REF!</definedName>
    <definedName name="__JJ1">#REF!</definedName>
    <definedName name="__K1" localSheetId="9">#REF!</definedName>
    <definedName name="__K1" localSheetId="8">#REF!</definedName>
    <definedName name="__K1">#REF!</definedName>
    <definedName name="__L1" localSheetId="9">#REF!</definedName>
    <definedName name="__L1" localSheetId="8">#REF!</definedName>
    <definedName name="__L1">#REF!</definedName>
    <definedName name="__L2">#REF!</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_vz2" localSheetId="9">#REF!</definedName>
    <definedName name="__vz2" localSheetId="8">#REF!</definedName>
    <definedName name="__vz2">#REF!</definedName>
    <definedName name="_a03" localSheetId="9">#REF!</definedName>
    <definedName name="_a03" localSheetId="8">#REF!</definedName>
    <definedName name="_a03">#REF!</definedName>
    <definedName name="_A1" localSheetId="9">#REF!</definedName>
    <definedName name="_A1" localSheetId="8">#REF!</definedName>
    <definedName name="_A1">#REF!</definedName>
    <definedName name="_A25">#REF!</definedName>
    <definedName name="_CD1">#REF!</definedName>
    <definedName name="_ddd1">#REF!</definedName>
    <definedName name="_fc" localSheetId="8">#REF!</definedName>
    <definedName name="_fc" localSheetId="7">#REF!</definedName>
    <definedName name="_fc" localSheetId="5">#REF!</definedName>
    <definedName name="_fc" localSheetId="6">#REF!</definedName>
    <definedName name="_fc">#REF!</definedName>
    <definedName name="_xlnm._FilterDatabase" localSheetId="2" hidden="1">FINANCIERO!$A$5:$R$411</definedName>
    <definedName name="_G2" localSheetId="9">#REF!</definedName>
    <definedName name="_G2" localSheetId="8">#REF!</definedName>
    <definedName name="_G2">#REF!</definedName>
    <definedName name="_gol2" localSheetId="1">[2]DATOS!$I$1:$I$65536</definedName>
    <definedName name="_gol2">[1]DATOS!$I$1:$I$65536</definedName>
    <definedName name="_gol3" localSheetId="1">[2]DATOS!$M$1:$M$65536</definedName>
    <definedName name="_gol3">[1]DATOS!$M$1:$M$65536</definedName>
    <definedName name="_JJ1" localSheetId="9">#REF!</definedName>
    <definedName name="_JJ1" localSheetId="8">#REF!</definedName>
    <definedName name="_JJ1">#REF!</definedName>
    <definedName name="_K1" localSheetId="9">#REF!</definedName>
    <definedName name="_K1" localSheetId="8">#REF!</definedName>
    <definedName name="_K1" localSheetId="7">#REF!</definedName>
    <definedName name="_K1" localSheetId="5">#REF!</definedName>
    <definedName name="_K1" localSheetId="6">#REF!</definedName>
    <definedName name="_K1">#REF!</definedName>
    <definedName name="_L1" localSheetId="9">#REF!</definedName>
    <definedName name="_L1" localSheetId="8">#REF!</definedName>
    <definedName name="_L1" localSheetId="5">#REF!</definedName>
    <definedName name="_L1" localSheetId="6">#REF!</definedName>
    <definedName name="_L1">#REF!</definedName>
    <definedName name="_L2" localSheetId="8">#REF!</definedName>
    <definedName name="_L2" localSheetId="5">#REF!</definedName>
    <definedName name="_L2" localSheetId="6">#REF!</definedName>
    <definedName name="_L2">#REF!</definedName>
    <definedName name="_Order1" hidden="1">255</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9" hidden="1">#REF!</definedName>
    <definedName name="_Regression_Out" localSheetId="8" hidden="1">#REF!</definedName>
    <definedName name="_Regression_Out" localSheetId="7" hidden="1">#REF!</definedName>
    <definedName name="_Regression_Out" localSheetId="5" hidden="1">#REF!</definedName>
    <definedName name="_Regression_Out" localSheetId="6" hidden="1">#REF!</definedName>
    <definedName name="_Regression_Out" hidden="1">#REF!</definedName>
    <definedName name="_Regression_X" localSheetId="9" hidden="1">#REF!</definedName>
    <definedName name="_Regression_X" localSheetId="8" hidden="1">#REF!</definedName>
    <definedName name="_Regression_X" localSheetId="5" hidden="1">#REF!</definedName>
    <definedName name="_Regression_X" localSheetId="6" hidden="1">#REF!</definedName>
    <definedName name="_Regression_X" hidden="1">#REF!</definedName>
    <definedName name="_Regression_Y" localSheetId="9" hidden="1">#REF!</definedName>
    <definedName name="_Regression_Y" localSheetId="8" hidden="1">#REF!</definedName>
    <definedName name="_Regression_Y" localSheetId="5" hidden="1">#REF!</definedName>
    <definedName name="_Regression_Y" localSheetId="6" hidden="1">#REF!</definedName>
    <definedName name="_Regression_Y" hidden="1">#REF!</definedName>
    <definedName name="_vz2">#REF!</definedName>
    <definedName name="A">#REF!</definedName>
    <definedName name="A_IMPRESIÓN_IM" localSheetId="5">#REF!</definedName>
    <definedName name="A_IMPRESIÓN_IM">#REF!</definedName>
    <definedName name="AAA">#REF!</definedName>
    <definedName name="AAAA">#REF!</definedName>
    <definedName name="AAAAA">#REF!</definedName>
    <definedName name="AAAAAA">#REF!</definedName>
    <definedName name="AAIU" localSheetId="9">'[3]Resumen resul laborat'!$AE$5:$AE$33</definedName>
    <definedName name="AAIU" localSheetId="8">'[4]Resumen resul laborat'!$AE$5:$AE$33</definedName>
    <definedName name="AAIU" localSheetId="7">'[4]Resumen resul laborat'!$AE$5:$AE$33</definedName>
    <definedName name="AAIU" localSheetId="5">'[4]Resumen resul laborat'!$AE$5:$AE$33</definedName>
    <definedName name="AAIU" localSheetId="6">'[5]Resumen resul laborat'!$AE$5:$AE$33</definedName>
    <definedName name="AAIU">'[4]Resumen resul laborat'!$AE$5:$AE$33</definedName>
    <definedName name="Acumulado">[6]Datos!$S$3:$S$1912</definedName>
    <definedName name="AIU" localSheetId="9">'[3]Resumen resul laborat'!$AE$5:$AE$34</definedName>
    <definedName name="AIU" localSheetId="8">'[4]Resumen resul laborat'!$AE$5:$AE$34</definedName>
    <definedName name="AIU" localSheetId="7">'[4]Resumen resul laborat'!$AE$5:$AE$34</definedName>
    <definedName name="AIU" localSheetId="5">'[4]Resumen resul laborat'!$AE$5:$AE$34</definedName>
    <definedName name="AIU" localSheetId="6">'[5]Resumen resul laborat'!$AE$5:$AE$34</definedName>
    <definedName name="AIU">'[4]Resumen resul laborat'!$AE$5:$AE$34</definedName>
    <definedName name="alaaa" localSheetId="9">#REF!</definedName>
    <definedName name="alaaa" localSheetId="8">#REF!</definedName>
    <definedName name="alaaa">#REF!</definedName>
    <definedName name="alarg" localSheetId="9">#REF!</definedName>
    <definedName name="alarg" localSheetId="8">#REF!</definedName>
    <definedName name="alarg">#REF!</definedName>
    <definedName name="_xlnm.Print_Area" localSheetId="2">FINANCIERO!$B$1:$L$250</definedName>
    <definedName name="_xlnm.Print_Area" localSheetId="1">Predial!$A$1:$I$46</definedName>
    <definedName name="_xlnm.Print_Area" localSheetId="9">'Registro fotográfico ambiental'!$A$1:$L$177</definedName>
    <definedName name="_xlnm.Print_Area" localSheetId="8">'Registro fotográfico OyM'!$B$1:$L$101</definedName>
    <definedName name="_xlnm.Print_Area" localSheetId="4">'Registro fotográfico redes'!$B$1:$L$101</definedName>
    <definedName name="_xlnm.Print_Area" localSheetId="3">'Registro fotográfico social'!$B$1:$L$88</definedName>
    <definedName name="_xlnm.Print_Area" localSheetId="5">'Registro fotográfico técnico'!$B$1:$M$104</definedName>
    <definedName name="_xlnm.Print_Area" localSheetId="6">'Registro fotográfico túnel'!$B$1:$L$261</definedName>
    <definedName name="_xlnm.Print_Area">#N/A</definedName>
    <definedName name="arena" localSheetId="9">#REF!</definedName>
    <definedName name="arena" localSheetId="8">#REF!</definedName>
    <definedName name="arena">#REF!</definedName>
    <definedName name="asentamiento" localSheetId="9">#REF!</definedName>
    <definedName name="asentamiento" localSheetId="8">#REF!</definedName>
    <definedName name="asentamiento" localSheetId="7">#REF!</definedName>
    <definedName name="asentamiento" localSheetId="5">#REF!</definedName>
    <definedName name="asentamiento" localSheetId="6">#REF!</definedName>
    <definedName name="asentamiento">#REF!</definedName>
    <definedName name="BANCO">'[7]Consignaciones CCS'!$D$8:$D$379</definedName>
    <definedName name="bbb" localSheetId="2">[1]DATOS!#REF!</definedName>
    <definedName name="bbb" localSheetId="1">[2]DATOS!#REF!</definedName>
    <definedName name="bbb" localSheetId="9">[1]DATOS!#REF!</definedName>
    <definedName name="bbb" localSheetId="8">[1]DATOS!#REF!</definedName>
    <definedName name="bbb" localSheetId="7">[1]DATOS!#REF!</definedName>
    <definedName name="bbb" localSheetId="3">[1]DATOS!#REF!</definedName>
    <definedName name="bbb" localSheetId="5">[1]DATOS!#REF!</definedName>
    <definedName name="bbb">[1]DATOS!#REF!</definedName>
    <definedName name="boor" localSheetId="9" hidden="1">[8]L!#REF!</definedName>
    <definedName name="boor" localSheetId="8" hidden="1">[8]L!#REF!</definedName>
    <definedName name="boor" hidden="1">[8]L!#REF!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9">#REF!</definedName>
    <definedName name="BuiltIn_Print_Titles___0___0___0___0___0" localSheetId="8">#REF!</definedName>
    <definedName name="BuiltIn_Print_Titles___0___0___0___0___0" localSheetId="7">#REF!</definedName>
    <definedName name="BuiltIn_Print_Titles___0___0___0___0___0" localSheetId="5">#REF!</definedName>
    <definedName name="BuiltIn_Print_Titles___0___0___0___0___0" localSheetId="6">#REF!</definedName>
    <definedName name="BuiltIn_Print_Titles___0___0___0___0___0">#REF!</definedName>
    <definedName name="C.B.R._USME" localSheetId="9">#REF!</definedName>
    <definedName name="C.B.R._USME" localSheetId="8">#REF!</definedName>
    <definedName name="C.B.R._USME">#REF!</definedName>
    <definedName name="C.B.R_Usme" localSheetId="9">#REF!</definedName>
    <definedName name="C.B.R_Usme">#REF!</definedName>
    <definedName name="C_B_R_USME">#REF!</definedName>
    <definedName name="CARACTERIZACION">#REF!</definedName>
    <definedName name="CARAS">#REF!</definedName>
    <definedName name="CARASF2">#REF!</definedName>
    <definedName name="CARLOS">#REF!</definedName>
    <definedName name="CARSF1">#REF!</definedName>
    <definedName name="CARSF2">#REF!</definedName>
    <definedName name="CARSF3">#REF!</definedName>
    <definedName name="Cimiento" localSheetId="9">[9]Hoja2!$C$9:$C$11</definedName>
    <definedName name="Cimiento" localSheetId="8">[10]Hoja2!$C$9:$C$11</definedName>
    <definedName name="Cimiento">[10]Hoja2!$C$9:$C$11</definedName>
    <definedName name="Clasificacion">[11]!Clasificacion</definedName>
    <definedName name="CLASIFICACION1" localSheetId="9">#REF!</definedName>
    <definedName name="CLASIFICACION1" localSheetId="8">#REF!</definedName>
    <definedName name="CLASIFICACION1">#REF!</definedName>
    <definedName name="CLASIFICACION2" localSheetId="9">#REF!</definedName>
    <definedName name="CLASIFICACION2" localSheetId="8">#REF!</definedName>
    <definedName name="CLASIFICACION2">#REF!</definedName>
    <definedName name="CONCEPTO">'[7]Consignaciones CCS'!$G$8:$G$379</definedName>
    <definedName name="COTA" localSheetId="9">#REF!</definedName>
    <definedName name="COTA" localSheetId="8">#REF!</definedName>
    <definedName name="COTA">#REF!</definedName>
    <definedName name="CUA" localSheetId="9">#REF!</definedName>
    <definedName name="CUA" localSheetId="8">#REF!</definedName>
    <definedName name="CUA" localSheetId="7">#REF!</definedName>
    <definedName name="CUA" localSheetId="5">#REF!</definedName>
    <definedName name="CUA" localSheetId="6">#REF!</definedName>
    <definedName name="CUA">#REF!</definedName>
    <definedName name="CUADR1" localSheetId="9">#REF!</definedName>
    <definedName name="CUADR1">#REF!</definedName>
    <definedName name="CUADRO" localSheetId="8">#REF!</definedName>
    <definedName name="CUADRO" localSheetId="5">#REF!</definedName>
    <definedName name="CUADRO" localSheetId="6">#REF!</definedName>
    <definedName name="CUADRO">#REF!</definedName>
    <definedName name="CVBBB">#REF!</definedName>
    <definedName name="D" localSheetId="8">#REF!</definedName>
    <definedName name="D" localSheetId="5">#REF!</definedName>
    <definedName name="D" localSheetId="6">#REF!</definedName>
    <definedName name="D">#REF!</definedName>
    <definedName name="Datos" localSheetId="5">#REF!</definedName>
    <definedName name="Datos">#REF!</definedName>
    <definedName name="dddd">#REF!</definedName>
    <definedName name="DEPARTAMENTO" localSheetId="5">#REF!</definedName>
    <definedName name="DEPARTAMENTO">#REF!</definedName>
    <definedName name="DEPARTAMENTO1" localSheetId="5">#REF!</definedName>
    <definedName name="DEPARTAMENTO1">#REF!</definedName>
    <definedName name="desc" localSheetId="1">[2]DATOS!$C$1:$C$65536</definedName>
    <definedName name="desc">[1]DATOS!$C$1:$C$65536</definedName>
    <definedName name="Descripcion">[6]Datos!$B$3:$B$16384</definedName>
    <definedName name="dgdgdg" localSheetId="9">#REF!</definedName>
    <definedName name="dgdgdg" localSheetId="8">#REF!</definedName>
    <definedName name="dgdgdg">#REF!</definedName>
    <definedName name="dgdgfe" localSheetId="9">#REF!</definedName>
    <definedName name="dgdgfe" localSheetId="8">#REF!</definedName>
    <definedName name="dgdgfe">#REF!</definedName>
    <definedName name="DIANA" localSheetId="9">#REF!</definedName>
    <definedName name="DIANA" localSheetId="8">#REF!</definedName>
    <definedName name="DIANA">#REF!</definedName>
    <definedName name="DISEÑOMARSHALL">#REF!</definedName>
    <definedName name="DIVISION">#N/A</definedName>
    <definedName name="DLKFK" localSheetId="9">#REF!</definedName>
    <definedName name="DLKFK" localSheetId="8">#REF!</definedName>
    <definedName name="DLKFK" localSheetId="7">#REF!</definedName>
    <definedName name="DLKFK" localSheetId="5">#REF!</definedName>
    <definedName name="DLKFK" localSheetId="6">#REF!</definedName>
    <definedName name="DLKFK">#REF!</definedName>
    <definedName name="ENE">#N/A</definedName>
    <definedName name="enero" localSheetId="2">[1]DATOS!#REF!</definedName>
    <definedName name="enero" localSheetId="9">[1]DATOS!#REF!</definedName>
    <definedName name="enero" localSheetId="8">[1]DATOS!#REF!</definedName>
    <definedName name="enero" localSheetId="7">[1]DATOS!#REF!</definedName>
    <definedName name="enero">[1]DATOS!#REF!</definedName>
    <definedName name="EQUIV" localSheetId="9">#REF!</definedName>
    <definedName name="EQUIV" localSheetId="8">#REF!</definedName>
    <definedName name="EQUIV">#REF!</definedName>
    <definedName name="Estabilidad" localSheetId="9">#REF!</definedName>
    <definedName name="Estabilidad" localSheetId="8">#REF!</definedName>
    <definedName name="Estabilidad">#REF!</definedName>
    <definedName name="Estabilidad2" localSheetId="9">#REF!</definedName>
    <definedName name="Estabilidad2" localSheetId="8">#REF!</definedName>
    <definedName name="Estabilidad2">#REF!</definedName>
    <definedName name="Estabilidad3">#REF!</definedName>
    <definedName name="ESTACION">'[7]Consignaciones CCS'!$A$8:$A$379</definedName>
    <definedName name="extracciom" localSheetId="9">#REF!</definedName>
    <definedName name="extracciom" localSheetId="8">#REF!</definedName>
    <definedName name="extracciom" localSheetId="7">#REF!</definedName>
    <definedName name="extracciom" localSheetId="5">#REF!</definedName>
    <definedName name="extracciom" localSheetId="6">#REF!</definedName>
    <definedName name="extracciom">#REF!</definedName>
    <definedName name="FacCorec2" localSheetId="9">#REF!</definedName>
    <definedName name="FacCorec2" localSheetId="8">#REF!</definedName>
    <definedName name="FacCorec2">#REF!</definedName>
    <definedName name="Faccorec3" localSheetId="9">#REF!</definedName>
    <definedName name="Faccorec3">#REF!</definedName>
    <definedName name="FactCorrecc">#REF!</definedName>
    <definedName name="feb" localSheetId="2">#REF!</definedName>
    <definedName name="feb" localSheetId="7">#REF!</definedName>
    <definedName name="feb">#REF!</definedName>
    <definedName name="fecha" localSheetId="1">[2]DATOS!$D$1:$D$65536</definedName>
    <definedName name="fecha">[1]DATOS!$D$1:$D$65536</definedName>
    <definedName name="FECHA_DE_RECAUDO">'[7]Consignaciones CCS'!$C$8:$C$379</definedName>
    <definedName name="fecha_inicio" localSheetId="2">'[12]Ficha Financiera'!$L$12</definedName>
    <definedName name="fecha_inicio" localSheetId="1">'[13]Ficha Financiera'!$L$12</definedName>
    <definedName name="fecha_inicio" localSheetId="9">'[14]Ficha Financiera'!$L$12</definedName>
    <definedName name="fecha_inicio" localSheetId="3">'[15]Ficha Financiera'!$L$12</definedName>
    <definedName name="fecha_inicio" localSheetId="5">'[16]Ficha Financiera'!$L$12</definedName>
    <definedName name="fecha_inicio">'[16]Ficha Financiera'!$L$12</definedName>
    <definedName name="fff" localSheetId="9">#REF!</definedName>
    <definedName name="fff" localSheetId="8">#REF!</definedName>
    <definedName name="fff">#REF!</definedName>
    <definedName name="FIRMA" localSheetId="9">INDIRECTOMIFOTO</definedName>
    <definedName name="FIRMA" localSheetId="8">INDIRECTOMIFOTO</definedName>
    <definedName name="FIRMA">INDIRECTOMIFOTO</definedName>
    <definedName name="Flujo" localSheetId="9">#REF!</definedName>
    <definedName name="Flujo" localSheetId="8">#REF!</definedName>
    <definedName name="Flujo">#REF!</definedName>
    <definedName name="Flujo2" localSheetId="9">#REF!</definedName>
    <definedName name="Flujo2" localSheetId="8">#REF!</definedName>
    <definedName name="Flujo2">#REF!</definedName>
    <definedName name="Flujo3" localSheetId="9">#REF!</definedName>
    <definedName name="Flujo3" localSheetId="8">#REF!</definedName>
    <definedName name="Flujo3">#REF!</definedName>
    <definedName name="Fondo">#REF!</definedName>
    <definedName name="fot" localSheetId="2">[1]DATOS!#REF!</definedName>
    <definedName name="fot" localSheetId="1">[2]DATOS!#REF!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OTO">"INDIRECTOMIFOTO"</definedName>
    <definedName name="ft" localSheetId="2">[1]DATOS!#REF!</definedName>
    <definedName name="ft" localSheetId="1">[2]DATOS!#REF!</definedName>
    <definedName name="ft" localSheetId="9">[1]DATOS!#REF!</definedName>
    <definedName name="ft" localSheetId="8">[1]DATOS!#REF!</definedName>
    <definedName name="ft" localSheetId="7">[1]DATOS!#REF!</definedName>
    <definedName name="ft" localSheetId="3">[1]DATOS!#REF!</definedName>
    <definedName name="ft" localSheetId="5">[1]DATOS!#REF!</definedName>
    <definedName name="ft">[1]DATOS!#REF!</definedName>
    <definedName name="Fuente" localSheetId="9">[17]Datos!#REF!</definedName>
    <definedName name="Fuente" localSheetId="8">[17]Datos!#REF!</definedName>
    <definedName name="Fuente">[17]Datos!#REF!</definedName>
    <definedName name="GBR" localSheetId="2">#REF!</definedName>
    <definedName name="GBR" localSheetId="1">#REF!</definedName>
    <definedName name="GBR" localSheetId="9">#REF!</definedName>
    <definedName name="GBR" localSheetId="8">#REF!</definedName>
    <definedName name="GBR" localSheetId="7">#REF!</definedName>
    <definedName name="GBR" localSheetId="3">#REF!</definedName>
    <definedName name="GBR" localSheetId="5">#REF!</definedName>
    <definedName name="GBR" localSheetId="6">#REF!</definedName>
    <definedName name="GBR">#REF!</definedName>
    <definedName name="gdgd" localSheetId="9">#REF!</definedName>
    <definedName name="gdgd" localSheetId="8">#REF!</definedName>
    <definedName name="gdgd">#REF!</definedName>
    <definedName name="ggg">'[18]AG-MOD-FINURA'!$I$14:$J$22</definedName>
    <definedName name="gol" localSheetId="1">[2]DATOS!$E$1:$E$65536</definedName>
    <definedName name="gol">[1]DATOS!$E$1:$E$65536</definedName>
    <definedName name="GRA" localSheetId="9">#REF!</definedName>
    <definedName name="GRA" localSheetId="8">#REF!</definedName>
    <definedName name="GRA">#REF!</definedName>
    <definedName name="gradacion" localSheetId="9">#REF!</definedName>
    <definedName name="gradacion" localSheetId="8">#REF!</definedName>
    <definedName name="gradacion" localSheetId="7">#REF!</definedName>
    <definedName name="gradacion" localSheetId="5">#REF!</definedName>
    <definedName name="gradacion" localSheetId="6">#REF!</definedName>
    <definedName name="gradacion">#REF!</definedName>
    <definedName name="GRAF" localSheetId="9">#REF!</definedName>
    <definedName name="GRAF">#REF!</definedName>
    <definedName name="graNo">#REF!</definedName>
    <definedName name="h" localSheetId="7">[1]DATOS!#REF!</definedName>
    <definedName name="h" localSheetId="5">[1]DATOS!#REF!</definedName>
    <definedName name="h">[1]DATOS!#REF!</definedName>
    <definedName name="hhhhh" localSheetId="2">[1]DATOS!#REF!</definedName>
    <definedName name="hhhhh" localSheetId="1">[2]DATOS!#REF!</definedName>
    <definedName name="hhhhh" localSheetId="7">[1]DATOS!#REF!</definedName>
    <definedName name="hhhhh" localSheetId="3">[1]DATOS!#REF!</definedName>
    <definedName name="hhhhh">[1]DATOS!#REF!</definedName>
    <definedName name="humedades" localSheetId="9">#REF!</definedName>
    <definedName name="humedades" localSheetId="8">#REF!</definedName>
    <definedName name="humedades" localSheetId="7">#REF!</definedName>
    <definedName name="humedades" localSheetId="5">#REF!</definedName>
    <definedName name="humedades" localSheetId="6">#REF!</definedName>
    <definedName name="humedades">#REF!</definedName>
    <definedName name="IMAGEN1" localSheetId="9">'[19]Datos Generales'!#REF!</definedName>
    <definedName name="IMAGEN1" localSheetId="8">'[20]Datos Generales'!#REF!</definedName>
    <definedName name="IMAGEN1">'[20]Datos Generales'!#REF!</definedName>
    <definedName name="IMAGEN2" localSheetId="9">'[19]Datos Generales'!#REF!</definedName>
    <definedName name="IMAGEN2" localSheetId="8">'[20]Datos Generales'!#REF!</definedName>
    <definedName name="IMAGEN2">'[20]Datos Generales'!#REF!</definedName>
    <definedName name="inf" localSheetId="2">#REF!</definedName>
    <definedName name="inf" localSheetId="1">#REF!</definedName>
    <definedName name="inf" localSheetId="9">#REF!</definedName>
    <definedName name="inf" localSheetId="8">#REF!</definedName>
    <definedName name="inf" localSheetId="3">#REF!</definedName>
    <definedName name="inf" localSheetId="5">#REF!</definedName>
    <definedName name="inf" localSheetId="6">#REF!</definedName>
    <definedName name="inf">#REF!</definedName>
    <definedName name="informe" localSheetId="9">#REF!</definedName>
    <definedName name="informe" localSheetId="8">#REF!</definedName>
    <definedName name="informe" localSheetId="5">#REF!</definedName>
    <definedName name="informe" localSheetId="6">#REF!</definedName>
    <definedName name="informe">#REF!</definedName>
    <definedName name="J" localSheetId="9">#REF!</definedName>
    <definedName name="J">#REF!</definedName>
    <definedName name="J.J">#REF!</definedName>
    <definedName name="J.J5">#REF!</definedName>
    <definedName name="JAIME">#REF!</definedName>
    <definedName name="JJUUI">#REF!</definedName>
    <definedName name="JKJK">#REF!</definedName>
    <definedName name="jose">#REF!</definedName>
    <definedName name="JOTA">#N/A</definedName>
    <definedName name="JUAN" localSheetId="9">#REF!</definedName>
    <definedName name="JUAN" localSheetId="8">#REF!</definedName>
    <definedName name="JUAN">#REF!</definedName>
    <definedName name="JUANA" localSheetId="9">#REF!</definedName>
    <definedName name="JUANA" localSheetId="8">#REF!</definedName>
    <definedName name="JUANA">#REF!</definedName>
    <definedName name="julio" localSheetId="9">#REF!</definedName>
    <definedName name="julio" localSheetId="8">#REF!</definedName>
    <definedName name="julio">#REF!</definedName>
    <definedName name="JUSNSNS">#REF!</definedName>
    <definedName name="K" localSheetId="5">#REF!</definedName>
    <definedName name="K">#REF!</definedName>
    <definedName name="KIU" localSheetId="5">#REF!</definedName>
    <definedName name="KIU">#REF!</definedName>
    <definedName name="KJUI" localSheetId="5">#REF!</definedName>
    <definedName name="KJUI">#REF!</definedName>
    <definedName name="KOIUIYUU" localSheetId="5">#REF!</definedName>
    <definedName name="KOIUIYUU">#REF!</definedName>
    <definedName name="KOP" localSheetId="5">#REF!</definedName>
    <definedName name="KOP">#REF!</definedName>
    <definedName name="KSUDUD">#REF!</definedName>
    <definedName name="l">#REF!</definedName>
    <definedName name="lectarcilla1">#REF!</definedName>
    <definedName name="lectarcilla2">#REF!</definedName>
    <definedName name="lectarcilla3">#REF!</definedName>
    <definedName name="lectarena1">#REF!</definedName>
    <definedName name="lectarena2">#REF!</definedName>
    <definedName name="lectarena3">#REF!</definedName>
    <definedName name="LGSDGHGGSDF">#REF!</definedName>
    <definedName name="lim.lim" localSheetId="2">[1]DATOS!#REF!</definedName>
    <definedName name="lim.lim" localSheetId="1">[2]DATOS!#REF!</definedName>
    <definedName name="lim.lim" localSheetId="3">[1]DATOS!#REF!</definedName>
    <definedName name="lim.lim" localSheetId="5">[1]DATOS!#REF!</definedName>
    <definedName name="lim.lim">[1]DATOS!#REF!</definedName>
    <definedName name="limite" localSheetId="9">#REF!</definedName>
    <definedName name="limite" localSheetId="8">#REF!</definedName>
    <definedName name="limite">#REF!</definedName>
    <definedName name="listado">[21]LISTADO!$A$5:$F$329</definedName>
    <definedName name="ll" localSheetId="1">[2]DATOS!$W$1:$W$65536</definedName>
    <definedName name="ll">[1]DATOS!$W$1:$W$65536</definedName>
    <definedName name="lll" localSheetId="9">#REF!</definedName>
    <definedName name="lll" localSheetId="8">#REF!</definedName>
    <definedName name="lll">#REF!</definedName>
    <definedName name="locali" localSheetId="9">#REF!</definedName>
    <definedName name="locali" localSheetId="8">#REF!</definedName>
    <definedName name="locali">#REF!</definedName>
    <definedName name="LUIS" localSheetId="9">#REF!</definedName>
    <definedName name="LUIS" localSheetId="8">#REF!</definedName>
    <definedName name="LUIS">#REF!</definedName>
    <definedName name="LUISJUAN">#REF!</definedName>
    <definedName name="lusi">#REF!</definedName>
    <definedName name="MATRIZ.D" localSheetId="8">#REF!</definedName>
    <definedName name="MATRIZ.D" localSheetId="7">#REF!</definedName>
    <definedName name="MATRIZ.D" localSheetId="5">#REF!</definedName>
    <definedName name="MATRIZ.D" localSheetId="6">#REF!</definedName>
    <definedName name="MATRIZ.D">#REF!</definedName>
    <definedName name="MATRIZ.E" localSheetId="7">'[22]EXTRACCIÓN (PARAFINADA)'!#REF!</definedName>
    <definedName name="MATRIZ.E" localSheetId="5">'[22]EXTRACCIÓN (PARAFINADA)'!#REF!</definedName>
    <definedName name="MATRIZ.E">'[22]EXTRACCIÓN (PARAFINADA)'!#REF!</definedName>
    <definedName name="MATRIZ.F" localSheetId="9">#REF!</definedName>
    <definedName name="MATRIZ.F" localSheetId="8">#REF!</definedName>
    <definedName name="MATRIZ.F">#REF!</definedName>
    <definedName name="MAURICIO" localSheetId="9">#REF!</definedName>
    <definedName name="MAURICIO" localSheetId="8">#REF!</definedName>
    <definedName name="MAURICIO">#REF!</definedName>
    <definedName name="msdmsdn" localSheetId="9">#REF!</definedName>
    <definedName name="msdmsdn" localSheetId="8">#REF!</definedName>
    <definedName name="msdmsdn" localSheetId="7">#REF!</definedName>
    <definedName name="msdmsdn" localSheetId="5">#REF!</definedName>
    <definedName name="msdmsdn" localSheetId="6">#REF!</definedName>
    <definedName name="msdmsdn">#REF!</definedName>
    <definedName name="MuestNo">[23]DATOS!$AI$3:$AI$1127</definedName>
    <definedName name="muestra" localSheetId="9">#REF!</definedName>
    <definedName name="muestra" localSheetId="8">#REF!</definedName>
    <definedName name="muestra">#REF!</definedName>
    <definedName name="MuestraNo" localSheetId="9">#REF!</definedName>
    <definedName name="MuestraNo" localSheetId="8">#REF!</definedName>
    <definedName name="MuestraNo">#REF!</definedName>
    <definedName name="NLL">"Rectángulo 9"</definedName>
    <definedName name="nnnnnn">[24]Lista!$B$17:$B$37</definedName>
    <definedName name="NORMA" localSheetId="9">#REF!</definedName>
    <definedName name="NORMA" localSheetId="8">#REF!</definedName>
    <definedName name="NORMA" localSheetId="7">#REF!</definedName>
    <definedName name="NORMA" localSheetId="5">#REF!</definedName>
    <definedName name="NORMA" localSheetId="6">#REF!</definedName>
    <definedName name="NORMA">#REF!</definedName>
    <definedName name="NORMAS" localSheetId="9">#REF!</definedName>
    <definedName name="NORMAS" localSheetId="8">#REF!</definedName>
    <definedName name="NORMAS" localSheetId="5">#REF!</definedName>
    <definedName name="NORMAS" localSheetId="6">#REF!</definedName>
    <definedName name="NORMAS">#REF!</definedName>
    <definedName name="NOTAS" localSheetId="9">#REF!</definedName>
    <definedName name="NOTAS">#REF!</definedName>
    <definedName name="ÑÑ">#REF!</definedName>
    <definedName name="ÑÑÑ">#REF!</definedName>
    <definedName name="obra" localSheetId="1">[2]DATOS!$B$1:$B$65536</definedName>
    <definedName name="obra">[1]DATOS!$B$1:$B$65536</definedName>
    <definedName name="observaciones" localSheetId="9">#REF!</definedName>
    <definedName name="observaciones" localSheetId="8">#REF!</definedName>
    <definedName name="observaciones">#REF!</definedName>
    <definedName name="P" localSheetId="9">#REF!</definedName>
    <definedName name="P" localSheetId="8">#REF!</definedName>
    <definedName name="P" localSheetId="7">#REF!</definedName>
    <definedName name="P" localSheetId="5">#REF!</definedName>
    <definedName name="P" localSheetId="6">#REF!</definedName>
    <definedName name="P">#REF!</definedName>
    <definedName name="perf" localSheetId="9">#REF!</definedName>
    <definedName name="perf">#REF!</definedName>
    <definedName name="perfil">#REF!</definedName>
    <definedName name="Peso1A">#REF!</definedName>
    <definedName name="Peso2A">#REF!</definedName>
    <definedName name="Peso3">#REF!</definedName>
    <definedName name="Peso4">#REF!</definedName>
    <definedName name="Pesoagua2">#REF!</definedName>
    <definedName name="Pesoagua3">#REF!</definedName>
    <definedName name="PesoAire">#REF!</definedName>
    <definedName name="PesoAire2">#REF!</definedName>
    <definedName name="Pesoaire3">#REF!</definedName>
    <definedName name="Pesoenagua">#REF!</definedName>
    <definedName name="Pesoparaf3">#REF!</definedName>
    <definedName name="Pesoparafinada">#REF!</definedName>
    <definedName name="PesoParf2">#REF!</definedName>
    <definedName name="PESORETCF1">#REF!</definedName>
    <definedName name="PESORETCF2">#REF!</definedName>
    <definedName name="PESORETCF3">#REF!</definedName>
    <definedName name="plano">#REF!</definedName>
    <definedName name="planta">#REF!</definedName>
    <definedName name="porcentaje_aditivo" localSheetId="8">#REF!</definedName>
    <definedName name="porcentaje_aditivo" localSheetId="5">#REF!</definedName>
    <definedName name="porcentaje_aditivo" localSheetId="6">#REF!</definedName>
    <definedName name="porcentaje_aditivo">#REF!</definedName>
    <definedName name="porcentaje_finos" localSheetId="8">#REF!</definedName>
    <definedName name="porcentaje_finos" localSheetId="5">#REF!</definedName>
    <definedName name="porcentaje_finos" localSheetId="6">#REF!</definedName>
    <definedName name="porcentaje_finos">#REF!</definedName>
    <definedName name="porcentaje_gruesos" localSheetId="5">#REF!</definedName>
    <definedName name="porcentaje_gruesos">#REF!</definedName>
    <definedName name="PPP">#REF!</definedName>
    <definedName name="PPPP">#REF!</definedName>
    <definedName name="PPPPP">#REF!</definedName>
    <definedName name="PR" localSheetId="5">#REF!</definedName>
    <definedName name="PR">#REF!</definedName>
    <definedName name="PRINT_AREA">#N/A</definedName>
    <definedName name="PRINT_TITLES">#N/A</definedName>
    <definedName name="PRINT_TITLES_MI">#N/A</definedName>
    <definedName name="Proceso" localSheetId="9">#REF!</definedName>
    <definedName name="Proceso" localSheetId="8">#REF!</definedName>
    <definedName name="Proceso" localSheetId="5">#REF!</definedName>
    <definedName name="Proceso">#REF!</definedName>
    <definedName name="Procesos" localSheetId="9">#REF!</definedName>
    <definedName name="Procesos" localSheetId="8">#REF!</definedName>
    <definedName name="Procesos" localSheetId="5">#REF!</definedName>
    <definedName name="Procesos">#REF!</definedName>
    <definedName name="propiedades" localSheetId="9">#REF!</definedName>
    <definedName name="propiedades" localSheetId="8">#REF!</definedName>
    <definedName name="propiedades" localSheetId="5">#REF!</definedName>
    <definedName name="propiedades">#REF!</definedName>
    <definedName name="proporciones" localSheetId="5">#REF!</definedName>
    <definedName name="proporciones">#REF!</definedName>
    <definedName name="proporciones_volumen" localSheetId="5">#REF!</definedName>
    <definedName name="proporciones_volumen">#REF!</definedName>
    <definedName name="REDGUAYABALCON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9">#REF!</definedName>
    <definedName name="reg" localSheetId="8">#REF!</definedName>
    <definedName name="reg" localSheetId="7">#REF!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[1]DATOS!#REF!</definedName>
    <definedName name="RENDI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teido38" localSheetId="9">#REF!</definedName>
    <definedName name="reteido38" localSheetId="8">#REF!</definedName>
    <definedName name="reteido38">#REF!</definedName>
    <definedName name="reteido4" localSheetId="9">#REF!</definedName>
    <definedName name="reteido4" localSheetId="8">#REF!</definedName>
    <definedName name="reteido4">#REF!</definedName>
    <definedName name="Retenido1" localSheetId="9">#REF!</definedName>
    <definedName name="Retenido1" localSheetId="8">#REF!</definedName>
    <definedName name="Retenido1">#REF!</definedName>
    <definedName name="Retenido10">#REF!</definedName>
    <definedName name="Retenido100">#REF!</definedName>
    <definedName name="retenido112">#REF!</definedName>
    <definedName name="retenido12">#REF!</definedName>
    <definedName name="Retenido200">#REF!</definedName>
    <definedName name="Retenido30">#REF!</definedName>
    <definedName name="Retenido34">#REF!</definedName>
    <definedName name="retenido38">#REF!</definedName>
    <definedName name="Retenido38.">#REF!</definedName>
    <definedName name="retenido4">#REF!</definedName>
    <definedName name="retenido40">#REF!</definedName>
    <definedName name="Retenido50">#REF!</definedName>
    <definedName name="Retenido8">#REF!</definedName>
    <definedName name="Retenido80">#REF!</definedName>
    <definedName name="RF" localSheetId="1">[2]DATOS!#REF!</definedName>
    <definedName name="RF" localSheetId="5">[1]DATOS!#REF!</definedName>
    <definedName name="RF">[1]DATOS!#REF!</definedName>
    <definedName name="RICE" localSheetId="9">#REF!</definedName>
    <definedName name="RICE" localSheetId="8">#REF!</definedName>
    <definedName name="RICE">#REF!</definedName>
    <definedName name="Roughness_Processed_BTAVCICD1" localSheetId="9">#REF!</definedName>
    <definedName name="Roughness_Processed_BTAVCICD1" localSheetId="8">#REF!</definedName>
    <definedName name="Roughness_Processed_BTAVCICD1">#REF!</definedName>
    <definedName name="s4o" localSheetId="9">#REF!</definedName>
    <definedName name="s4o" localSheetId="8">#REF!</definedName>
    <definedName name="s4o" localSheetId="7">#REF!</definedName>
    <definedName name="s4o">#REF!</definedName>
    <definedName name="sdsd">[25]Lista!$B$4:$B$12</definedName>
    <definedName name="sjdjhfdggf" localSheetId="9">#REF!</definedName>
    <definedName name="sjdjhfdggf" localSheetId="8">#REF!</definedName>
    <definedName name="sjdjhfdggf">#REF!</definedName>
    <definedName name="slskjsjs" localSheetId="9">#REF!</definedName>
    <definedName name="slskjsjs" localSheetId="8">#REF!</definedName>
    <definedName name="slskjsjs">#REF!</definedName>
    <definedName name="smi" localSheetId="9">#REF!</definedName>
    <definedName name="smi" localSheetId="8">#REF!</definedName>
    <definedName name="smi">#REF!</definedName>
    <definedName name="sojo">#REF!</definedName>
    <definedName name="SOLI">#REF!</definedName>
    <definedName name="sososo">#REF!</definedName>
    <definedName name="ssdd">[25]Lista!$B$23:$B$43</definedName>
    <definedName name="SUELO" localSheetId="9">[26]Hoja1!$B$3:$B$5</definedName>
    <definedName name="SUELO">[27]Hoja1!$B$3:$B$5</definedName>
    <definedName name="sumatoria" localSheetId="9">#REF!</definedName>
    <definedName name="sumatoria" localSheetId="8">#REF!</definedName>
    <definedName name="sumatoria">#REF!</definedName>
    <definedName name="tamaño_maximo" localSheetId="9">#REF!</definedName>
    <definedName name="tamaño_maximo" localSheetId="8">#REF!</definedName>
    <definedName name="tamaño_maximo" localSheetId="7">#REF!</definedName>
    <definedName name="tamaño_maximo" localSheetId="5">#REF!</definedName>
    <definedName name="tamaño_maximo" localSheetId="6">#REF!</definedName>
    <definedName name="tamaño_maximo">#REF!</definedName>
    <definedName name="TAMICES" localSheetId="9">#REF!</definedName>
    <definedName name="TAMICES">#REF!</definedName>
    <definedName name="TER" localSheetId="9">[9]Hoja2!$C$5:$C$7</definedName>
    <definedName name="TER" localSheetId="8">[10]Hoja2!$C$5:$C$7</definedName>
    <definedName name="TER">[10]Hoja2!$C$5:$C$7</definedName>
    <definedName name="TipoDeDocumento" localSheetId="9">#REF!</definedName>
    <definedName name="TipoDeDocumento" localSheetId="8">#REF!</definedName>
    <definedName name="TipoDeDocumento" localSheetId="5">#REF!</definedName>
    <definedName name="TipoDeDocumento" localSheetId="6">#REF!</definedName>
    <definedName name="TipoDeDocumento">#REF!</definedName>
    <definedName name="TipoDoc">[28]Lista!$B$4:$B$17</definedName>
    <definedName name="TipoDocumento" localSheetId="9">#REF!</definedName>
    <definedName name="TipoDocumento" localSheetId="8">#REF!</definedName>
    <definedName name="TipoDocumento" localSheetId="7">#REF!</definedName>
    <definedName name="TipoDocumento" localSheetId="5">#REF!</definedName>
    <definedName name="TipoDocumento" localSheetId="6">#REF!</definedName>
    <definedName name="TipoDocumento">#REF!</definedName>
    <definedName name="_xlnm.Print_Titles" localSheetId="9">'Registro fotográfico ambiental'!$A:$K,'Registro fotográfico ambiental'!$1:$3</definedName>
    <definedName name="_xlnm.Print_Titles" localSheetId="8">'Registro fotográfico OyM'!$A:$L,'Registro fotográfico OyM'!$1:$3</definedName>
    <definedName name="_xlnm.Print_Titles" localSheetId="5">'Registro fotográfico técnico'!$A:$L,'Registro fotográfico técnico'!$1:$3</definedName>
    <definedName name="_xlnm.Print_Titles" localSheetId="6">'Registro fotográfico túnel'!$A:$L,'Registro fotográfico túnel'!$1:$3</definedName>
    <definedName name="_xlnm.Print_Titles">#N/A</definedName>
    <definedName name="TT" localSheetId="9">#REF!</definedName>
    <definedName name="TT" localSheetId="8">#REF!</definedName>
    <definedName name="TT">#REF!</definedName>
    <definedName name="UIY" localSheetId="9">#REF!</definedName>
    <definedName name="UIY" localSheetId="8">#REF!</definedName>
    <definedName name="UIY">#REF!</definedName>
    <definedName name="VALOR_CONSIGNADO">'[7]Consignaciones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Volumen" localSheetId="9">#REF!</definedName>
    <definedName name="Volumen" localSheetId="8">#REF!</definedName>
    <definedName name="Volumen">#REF!</definedName>
    <definedName name="VOLUMEN1" localSheetId="9">#REF!</definedName>
    <definedName name="VOLUMEN1" localSheetId="8">#REF!</definedName>
    <definedName name="VOLUMEN1">#REF!</definedName>
    <definedName name="wrn.portafolio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[24]Lista!$B$17:$B$37</definedName>
    <definedName name="yipitin" localSheetId="2">[1]DATOS!#REF!</definedName>
    <definedName name="yipitin" localSheetId="9">[1]DATOS!#REF!</definedName>
    <definedName name="yipitin" localSheetId="8">[1]DATOS!#REF!</definedName>
    <definedName name="yipitin" localSheetId="7">[1]DATOS!#REF!</definedName>
    <definedName name="yipitin" localSheetId="5">[1]DATOS!#REF!</definedName>
    <definedName name="yipitin">[1]DATOS!#REF!</definedName>
    <definedName name="Yipo" localSheetId="2">[1]DATOS!#REF!</definedName>
    <definedName name="Yipo" localSheetId="9">[1]DATOS!#REF!</definedName>
    <definedName name="Yipo" localSheetId="8">[1]DATOS!#REF!</definedName>
    <definedName name="Yipo" localSheetId="7">[1]DATOS!#REF!</definedName>
    <definedName name="Yipo">[1]DATOS!#REF!</definedName>
  </definedNames>
  <calcPr calcId="181029" concurrentCalc="0"/>
</workbook>
</file>

<file path=xl/calcChain.xml><?xml version="1.0" encoding="utf-8"?>
<calcChain xmlns="http://schemas.openxmlformats.org/spreadsheetml/2006/main">
  <c r="H14" i="1136" l="1"/>
  <c r="I15" i="1136"/>
  <c r="K15" i="1136"/>
  <c r="I16" i="1136"/>
  <c r="K16" i="1136"/>
  <c r="I17" i="1136"/>
  <c r="K17" i="1136"/>
  <c r="I18" i="1136"/>
  <c r="K18" i="1136"/>
  <c r="I19" i="1136"/>
  <c r="K19" i="1136"/>
  <c r="I20" i="1136"/>
  <c r="K20" i="1136"/>
  <c r="I21" i="1136"/>
  <c r="K21" i="1136"/>
  <c r="I22" i="1136"/>
  <c r="K22" i="1136"/>
  <c r="I23" i="1136"/>
  <c r="K23" i="1136"/>
  <c r="I24" i="1136"/>
  <c r="K24" i="1136"/>
  <c r="I25" i="1136"/>
  <c r="K25" i="1136"/>
  <c r="I26" i="1136"/>
  <c r="K26" i="1136"/>
  <c r="I27" i="1136"/>
  <c r="K27" i="1136"/>
  <c r="I28" i="1136"/>
  <c r="K28" i="1136"/>
  <c r="I29" i="1136"/>
  <c r="K29" i="1136"/>
  <c r="I30" i="1136"/>
  <c r="K30" i="1136"/>
  <c r="I31" i="1136"/>
  <c r="K31" i="1136"/>
  <c r="I32" i="1136"/>
  <c r="K32" i="1136"/>
  <c r="I33" i="1136"/>
  <c r="K33" i="1136"/>
  <c r="I34" i="1136"/>
  <c r="K34" i="1136"/>
  <c r="I35" i="1136"/>
  <c r="K35" i="1136"/>
  <c r="I36" i="1136"/>
  <c r="K36" i="1136"/>
  <c r="I37" i="1136"/>
  <c r="K37" i="1136"/>
  <c r="I38" i="1136"/>
  <c r="K38" i="1136"/>
  <c r="I39" i="1136"/>
  <c r="K39" i="1136"/>
  <c r="I40" i="1136"/>
  <c r="K40" i="1136"/>
  <c r="I41" i="1136"/>
  <c r="K41" i="1136"/>
  <c r="I42" i="1136"/>
  <c r="K42" i="1136"/>
  <c r="I43" i="1136"/>
  <c r="K43" i="1136"/>
  <c r="I44" i="1136"/>
  <c r="K44" i="1136"/>
  <c r="I45" i="1136"/>
  <c r="K45" i="1136"/>
  <c r="I46" i="1136"/>
  <c r="K46" i="1136"/>
  <c r="I47" i="1136"/>
  <c r="K47" i="1136"/>
  <c r="I48" i="1136"/>
  <c r="K48" i="1136"/>
  <c r="I49" i="1136"/>
  <c r="K49" i="1136"/>
  <c r="I50" i="1136"/>
  <c r="K50" i="1136"/>
  <c r="I51" i="1136"/>
  <c r="K51" i="1136"/>
  <c r="I52" i="1136"/>
  <c r="K52" i="1136"/>
  <c r="I53" i="1136"/>
  <c r="K53" i="1136"/>
  <c r="I54" i="1136"/>
  <c r="K54" i="1136"/>
  <c r="I55" i="1136"/>
  <c r="K55" i="1136"/>
  <c r="I56" i="1136"/>
  <c r="K56" i="1136"/>
  <c r="I57" i="1136"/>
  <c r="K57" i="1136"/>
  <c r="I58" i="1136"/>
  <c r="K58" i="1136"/>
  <c r="I59" i="1136"/>
  <c r="K59" i="1136"/>
  <c r="I60" i="1136"/>
  <c r="K60" i="1136"/>
  <c r="I61" i="1136"/>
  <c r="K61" i="1136"/>
  <c r="I62" i="1136"/>
  <c r="K62" i="1136"/>
  <c r="I63" i="1136"/>
  <c r="K63" i="1136"/>
  <c r="I64" i="1136"/>
  <c r="K64" i="1136"/>
  <c r="I65" i="1136"/>
  <c r="K65" i="1136"/>
  <c r="I66" i="1136"/>
  <c r="K66" i="1136"/>
  <c r="I67" i="1136"/>
  <c r="K67" i="1136"/>
  <c r="I68" i="1136"/>
  <c r="K68" i="1136"/>
  <c r="I69" i="1136"/>
  <c r="K69" i="1136"/>
  <c r="I70" i="1136"/>
  <c r="K70" i="1136"/>
  <c r="I71" i="1136"/>
  <c r="K71" i="1136"/>
  <c r="I72" i="1136"/>
  <c r="K72" i="1136"/>
  <c r="I73" i="1136"/>
  <c r="K73" i="1136"/>
  <c r="I74" i="1136"/>
  <c r="K74" i="1136"/>
  <c r="I75" i="1136"/>
  <c r="K75" i="1136"/>
  <c r="I76" i="1136"/>
  <c r="K76" i="1136"/>
  <c r="I77" i="1136"/>
  <c r="K77" i="1136"/>
  <c r="I78" i="1136"/>
  <c r="K78" i="1136"/>
  <c r="I79" i="1136"/>
  <c r="K79" i="1136"/>
  <c r="I80" i="1136"/>
  <c r="K80" i="1136"/>
  <c r="I81" i="1136"/>
  <c r="K81" i="1136"/>
  <c r="I82" i="1136"/>
  <c r="K82" i="1136"/>
  <c r="I83" i="1136"/>
  <c r="K83" i="1136"/>
  <c r="I84" i="1136"/>
  <c r="K84" i="1136"/>
  <c r="I85" i="1136"/>
  <c r="K85" i="1136"/>
  <c r="I86" i="1136"/>
  <c r="K86" i="1136"/>
  <c r="I87" i="1136"/>
  <c r="K87" i="1136"/>
  <c r="I88" i="1136"/>
  <c r="K88" i="1136"/>
  <c r="I89" i="1136"/>
  <c r="K89" i="1136"/>
  <c r="I90" i="1136"/>
  <c r="K90" i="1136"/>
  <c r="I91" i="1136"/>
  <c r="K91" i="1136"/>
  <c r="I92" i="1136"/>
  <c r="K92" i="1136"/>
  <c r="I93" i="1136"/>
  <c r="K93" i="1136"/>
  <c r="I94" i="1136"/>
  <c r="K94" i="1136"/>
  <c r="I95" i="1136"/>
  <c r="K95" i="1136"/>
  <c r="I96" i="1136"/>
  <c r="K96" i="1136"/>
  <c r="I97" i="1136"/>
  <c r="K97" i="1136"/>
  <c r="I98" i="1136"/>
  <c r="K98" i="1136"/>
  <c r="I99" i="1136"/>
  <c r="K99" i="1136"/>
  <c r="I100" i="1136"/>
  <c r="K100" i="1136"/>
  <c r="I101" i="1136"/>
  <c r="K101" i="1136"/>
  <c r="I102" i="1136"/>
  <c r="K102" i="1136"/>
  <c r="I103" i="1136"/>
  <c r="K103" i="1136"/>
  <c r="I104" i="1136"/>
  <c r="K104" i="1136"/>
  <c r="I105" i="1136"/>
  <c r="K105" i="1136"/>
  <c r="I106" i="1136"/>
  <c r="K106" i="1136"/>
  <c r="I107" i="1136"/>
  <c r="K107" i="1136"/>
  <c r="I108" i="1136"/>
  <c r="K108" i="1136"/>
  <c r="I109" i="1136"/>
  <c r="K109" i="1136"/>
  <c r="I110" i="1136"/>
  <c r="K110" i="1136"/>
  <c r="I111" i="1136"/>
  <c r="K111" i="1136"/>
  <c r="I112" i="1136"/>
  <c r="K112" i="1136"/>
  <c r="I113" i="1136"/>
  <c r="K113" i="1136"/>
  <c r="I114" i="1136"/>
  <c r="K114" i="1136"/>
  <c r="I115" i="1136"/>
  <c r="K115" i="1136"/>
  <c r="I116" i="1136"/>
  <c r="K116" i="1136"/>
  <c r="I117" i="1136"/>
  <c r="K117" i="1136"/>
  <c r="I118" i="1136"/>
  <c r="K118" i="1136"/>
  <c r="I119" i="1136"/>
  <c r="K119" i="1136"/>
  <c r="I120" i="1136"/>
  <c r="K120" i="1136"/>
  <c r="I121" i="1136"/>
  <c r="K121" i="1136"/>
  <c r="I122" i="1136"/>
  <c r="K122" i="1136"/>
  <c r="I123" i="1136"/>
  <c r="K123" i="1136"/>
  <c r="I124" i="1136"/>
  <c r="K124" i="1136"/>
  <c r="I125" i="1136"/>
  <c r="K125" i="1136"/>
  <c r="I126" i="1136"/>
  <c r="K126" i="1136"/>
  <c r="E134" i="1136"/>
  <c r="K134" i="1136"/>
  <c r="I135" i="1136"/>
  <c r="K135" i="1136"/>
  <c r="I136" i="1136"/>
  <c r="E138" i="1136"/>
  <c r="K138" i="1136"/>
  <c r="I143" i="1136"/>
  <c r="K143" i="1136"/>
  <c r="I144" i="1136"/>
  <c r="K144" i="1136"/>
  <c r="I145" i="1136"/>
  <c r="K145" i="1136"/>
  <c r="I146" i="1136"/>
  <c r="K146" i="1136"/>
  <c r="I147" i="1136"/>
  <c r="K147" i="1136"/>
  <c r="I148" i="1136"/>
  <c r="K148" i="1136"/>
  <c r="I149" i="1136"/>
  <c r="K149" i="1136"/>
  <c r="I150" i="1136"/>
  <c r="K150" i="1136"/>
  <c r="I151" i="1136"/>
  <c r="K151" i="1136"/>
  <c r="I152" i="1136"/>
  <c r="K152" i="1136"/>
  <c r="I153" i="1136"/>
  <c r="K153" i="1136"/>
  <c r="I154" i="1136"/>
  <c r="K154" i="1136"/>
  <c r="I155" i="1136"/>
  <c r="K155" i="1136"/>
  <c r="I156" i="1136"/>
  <c r="K156" i="1136"/>
  <c r="I157" i="1136"/>
  <c r="K157" i="1136"/>
  <c r="I158" i="1136"/>
  <c r="K158" i="1136"/>
  <c r="I159" i="1136"/>
  <c r="K159" i="1136"/>
  <c r="E160" i="1136"/>
  <c r="I160" i="1136"/>
  <c r="K160" i="1136"/>
  <c r="I161" i="1136"/>
  <c r="K161" i="1136"/>
  <c r="I162" i="1136"/>
  <c r="K162" i="1136"/>
  <c r="I163" i="1136"/>
  <c r="K163" i="1136"/>
  <c r="I164" i="1136"/>
  <c r="K164" i="1136"/>
  <c r="I165" i="1136"/>
  <c r="K165" i="1136"/>
  <c r="I166" i="1136"/>
  <c r="K166" i="1136"/>
  <c r="I167" i="1136"/>
  <c r="K167" i="1136"/>
  <c r="I168" i="1136"/>
  <c r="K168" i="1136"/>
  <c r="I169" i="1136"/>
  <c r="K169" i="1136"/>
  <c r="I170" i="1136"/>
  <c r="K170" i="1136"/>
  <c r="I171" i="1136"/>
  <c r="K171" i="1136"/>
  <c r="I172" i="1136"/>
  <c r="K172" i="1136"/>
  <c r="I173" i="1136"/>
  <c r="K173" i="1136"/>
  <c r="I174" i="1136"/>
  <c r="K174" i="1136"/>
  <c r="I175" i="1136"/>
  <c r="K175" i="1136"/>
  <c r="I176" i="1136"/>
  <c r="K176" i="1136"/>
  <c r="I178" i="1136"/>
  <c r="K178" i="1136"/>
  <c r="I179" i="1136"/>
  <c r="K179" i="1136"/>
  <c r="I193" i="1136"/>
  <c r="K193" i="1136"/>
  <c r="I194" i="1136"/>
  <c r="K194" i="1136"/>
  <c r="I195" i="1136"/>
  <c r="K195" i="1136"/>
  <c r="I196" i="1136"/>
  <c r="K196" i="1136"/>
  <c r="I197" i="1136"/>
  <c r="K197" i="1136"/>
  <c r="I198" i="1136"/>
  <c r="K198" i="1136"/>
  <c r="I199" i="1136"/>
  <c r="K199" i="1136"/>
  <c r="I200" i="1136"/>
  <c r="K200" i="1136"/>
  <c r="E201" i="1136"/>
  <c r="I201" i="1136"/>
  <c r="K201" i="1136"/>
  <c r="I202" i="1136"/>
  <c r="K202" i="1136"/>
  <c r="I203" i="1136"/>
  <c r="K203" i="1136"/>
  <c r="I204" i="1136"/>
  <c r="K204" i="1136"/>
  <c r="I205" i="1136"/>
  <c r="K205" i="1136"/>
  <c r="I213" i="1136"/>
  <c r="K213" i="1136"/>
  <c r="I214" i="1136"/>
  <c r="K214" i="1136"/>
  <c r="I215" i="1136"/>
  <c r="K215" i="1136"/>
  <c r="I221" i="1136"/>
  <c r="K221" i="1136"/>
  <c r="I222" i="1136"/>
  <c r="K222" i="1136"/>
  <c r="I223" i="1136"/>
  <c r="K223" i="1136"/>
  <c r="I224" i="1136"/>
  <c r="K224" i="1136"/>
  <c r="I225" i="1136"/>
  <c r="K225" i="1136"/>
  <c r="I226" i="1136"/>
  <c r="K226" i="1136"/>
  <c r="I227" i="1136"/>
  <c r="K227" i="1136"/>
  <c r="I228" i="1136"/>
  <c r="K228" i="1136"/>
  <c r="I229" i="1136"/>
  <c r="K229" i="1136"/>
  <c r="I230" i="1136"/>
  <c r="K230" i="1136"/>
  <c r="I231" i="1136"/>
  <c r="K231" i="1136"/>
  <c r="I245" i="1136"/>
  <c r="K245" i="1136"/>
  <c r="I246" i="1136"/>
  <c r="K246" i="1136"/>
  <c r="I247" i="1136"/>
  <c r="K247" i="1136"/>
  <c r="I248" i="1136"/>
  <c r="K248" i="1136"/>
  <c r="I249" i="1136"/>
  <c r="K249" i="1136"/>
  <c r="I250" i="1136"/>
  <c r="K250" i="1136"/>
  <c r="I251" i="1136"/>
  <c r="K251" i="1136"/>
  <c r="I252" i="1136"/>
  <c r="K252" i="1136"/>
  <c r="E253" i="1136"/>
  <c r="I253" i="1136"/>
  <c r="K253" i="1136"/>
  <c r="I254" i="1136"/>
  <c r="K254" i="1136"/>
  <c r="H255" i="1136"/>
  <c r="I255" i="1136"/>
  <c r="K255" i="1136"/>
  <c r="I256" i="1136"/>
  <c r="K256" i="1136"/>
  <c r="I257" i="1136"/>
  <c r="K257" i="1136"/>
  <c r="I258" i="1136"/>
  <c r="K258" i="1136"/>
  <c r="I259" i="1136"/>
  <c r="K259" i="1136"/>
  <c r="I260" i="1136"/>
  <c r="K260" i="1136"/>
  <c r="I261" i="1136"/>
  <c r="K261" i="1136"/>
  <c r="I262" i="1136"/>
  <c r="K262" i="1136"/>
  <c r="I263" i="1136"/>
  <c r="K263" i="1136"/>
  <c r="E264" i="1136"/>
  <c r="I264" i="1136"/>
  <c r="K264" i="1136"/>
  <c r="I271" i="1136"/>
  <c r="K271" i="1136"/>
  <c r="P276" i="1136"/>
  <c r="Q276" i="1136"/>
  <c r="R276" i="1136"/>
  <c r="I277" i="1136"/>
  <c r="K277" i="1136"/>
  <c r="N277" i="1136"/>
  <c r="I278" i="1136"/>
  <c r="K278" i="1136"/>
  <c r="N278" i="1136"/>
  <c r="H335" i="1136"/>
  <c r="H345" i="1136"/>
  <c r="H346" i="1136"/>
  <c r="P278" i="1136"/>
  <c r="E308" i="1136"/>
  <c r="E319" i="1136"/>
  <c r="I342" i="1136"/>
  <c r="E342" i="1136"/>
  <c r="E320" i="1136"/>
  <c r="E321" i="1136"/>
  <c r="E324" i="1136"/>
  <c r="E335" i="1136"/>
  <c r="E336" i="1136"/>
  <c r="E345" i="1136"/>
  <c r="E346" i="1136"/>
  <c r="Q278" i="1136"/>
  <c r="I279" i="1136"/>
  <c r="K279" i="1136"/>
  <c r="I280" i="1136"/>
  <c r="K280" i="1136"/>
  <c r="I281" i="1136"/>
  <c r="K281" i="1136"/>
  <c r="I282" i="1136"/>
  <c r="K282" i="1136"/>
  <c r="I283" i="1136"/>
  <c r="K283" i="1136"/>
  <c r="I284" i="1136"/>
  <c r="K284" i="1136"/>
  <c r="I285" i="1136"/>
  <c r="K285" i="1136"/>
  <c r="I286" i="1136"/>
  <c r="K286" i="1136"/>
  <c r="I287" i="1136"/>
  <c r="K287" i="1136"/>
  <c r="I288" i="1136"/>
  <c r="K288" i="1136"/>
  <c r="I289" i="1136"/>
  <c r="K289" i="1136"/>
  <c r="I290" i="1136"/>
  <c r="K290" i="1136"/>
  <c r="I291" i="1136"/>
  <c r="K291" i="1136"/>
  <c r="I292" i="1136"/>
  <c r="K292" i="1136"/>
  <c r="I293" i="1136"/>
  <c r="K293" i="1136"/>
  <c r="I294" i="1136"/>
  <c r="K294" i="1136"/>
  <c r="I295" i="1136"/>
  <c r="K295" i="1136"/>
  <c r="I296" i="1136"/>
  <c r="K296" i="1136"/>
  <c r="I297" i="1136"/>
  <c r="K297" i="1136"/>
  <c r="I298" i="1136"/>
  <c r="K298" i="1136"/>
  <c r="I299" i="1136"/>
  <c r="K299" i="1136"/>
  <c r="I300" i="1136"/>
  <c r="K300" i="1136"/>
  <c r="I301" i="1136"/>
  <c r="K301" i="1136"/>
  <c r="I302" i="1136"/>
  <c r="K302" i="1136"/>
  <c r="I303" i="1136"/>
  <c r="K303" i="1136"/>
  <c r="I304" i="1136"/>
  <c r="K304" i="1136"/>
  <c r="I305" i="1136"/>
  <c r="K305" i="1136"/>
  <c r="I306" i="1136"/>
  <c r="K306" i="1136"/>
  <c r="I307" i="1136"/>
  <c r="K307" i="1136"/>
  <c r="I308" i="1136"/>
  <c r="K308" i="1136"/>
  <c r="I309" i="1136"/>
  <c r="K309" i="1136"/>
  <c r="I310" i="1136"/>
  <c r="K310" i="1136"/>
  <c r="I311" i="1136"/>
  <c r="K311" i="1136"/>
  <c r="I312" i="1136"/>
  <c r="K312" i="1136"/>
  <c r="I313" i="1136"/>
  <c r="K313" i="1136"/>
  <c r="I314" i="1136"/>
  <c r="K314" i="1136"/>
  <c r="I315" i="1136"/>
  <c r="K315" i="1136"/>
  <c r="I316" i="1136"/>
  <c r="K316" i="1136"/>
  <c r="I317" i="1136"/>
  <c r="K317" i="1136"/>
  <c r="I318" i="1136"/>
  <c r="K318" i="1136"/>
  <c r="I319" i="1136"/>
  <c r="K319" i="1136"/>
  <c r="I320" i="1136"/>
  <c r="K320" i="1136"/>
  <c r="I321" i="1136"/>
  <c r="K321" i="1136"/>
  <c r="I322" i="1136"/>
  <c r="K322" i="1136"/>
  <c r="I323" i="1136"/>
  <c r="K323" i="1136"/>
  <c r="I324" i="1136"/>
  <c r="K324" i="1136"/>
  <c r="I325" i="1136"/>
  <c r="K325" i="1136"/>
  <c r="K335" i="1136"/>
  <c r="I338" i="1136"/>
  <c r="K338" i="1136"/>
  <c r="I340" i="1136"/>
  <c r="K340" i="1136"/>
  <c r="I341" i="1136"/>
  <c r="K341" i="1136"/>
  <c r="I343" i="1136"/>
  <c r="K343" i="1136"/>
  <c r="K345" i="1136"/>
  <c r="K346" i="1136"/>
  <c r="R278" i="1136"/>
  <c r="N279" i="1136"/>
  <c r="N280" i="1136"/>
  <c r="N281" i="1136"/>
  <c r="N282" i="1136"/>
  <c r="N283" i="1136"/>
  <c r="N284" i="1136"/>
  <c r="N285" i="1136"/>
  <c r="N286" i="1136"/>
  <c r="N287" i="1136"/>
  <c r="N288" i="1136"/>
  <c r="N289" i="1136"/>
  <c r="N290" i="1136"/>
  <c r="N291" i="1136"/>
  <c r="N292" i="1136"/>
  <c r="N293" i="1136"/>
  <c r="N294" i="1136"/>
  <c r="N295" i="1136"/>
  <c r="N296" i="1136"/>
  <c r="N297" i="1136"/>
  <c r="N298" i="1136"/>
  <c r="N299" i="1136"/>
  <c r="N300" i="1136"/>
  <c r="N301" i="1136"/>
  <c r="N302" i="1136"/>
  <c r="N303" i="1136"/>
  <c r="N304" i="1136"/>
  <c r="N305" i="1136"/>
  <c r="N306" i="1136"/>
  <c r="N307" i="1136"/>
  <c r="N308" i="1136"/>
  <c r="N309" i="1136"/>
  <c r="N310" i="1136"/>
  <c r="N311" i="1136"/>
  <c r="N312" i="1136"/>
  <c r="N313" i="1136"/>
  <c r="N314" i="1136"/>
  <c r="N315" i="1136"/>
  <c r="N316" i="1136"/>
  <c r="N317" i="1136"/>
  <c r="N318" i="1136"/>
  <c r="N319" i="1136"/>
  <c r="N320" i="1136"/>
  <c r="N321" i="1136"/>
  <c r="N322" i="1136"/>
  <c r="N323" i="1136"/>
  <c r="N324" i="1136"/>
  <c r="N325" i="1136"/>
  <c r="L335" i="1136"/>
  <c r="N335" i="1136"/>
  <c r="I339" i="1136"/>
  <c r="L345" i="1136"/>
  <c r="L346" i="1136"/>
  <c r="I350" i="1136"/>
  <c r="K350" i="1136"/>
  <c r="I360" i="1136"/>
  <c r="K360" i="1136"/>
  <c r="E361" i="1136"/>
  <c r="I361" i="1136"/>
  <c r="K361" i="1136"/>
  <c r="I362" i="1136"/>
  <c r="K362" i="1136"/>
  <c r="I363" i="1136"/>
  <c r="K363" i="1136"/>
  <c r="I364" i="1136"/>
  <c r="K364" i="1136"/>
  <c r="I365" i="1136"/>
  <c r="K365" i="1136"/>
  <c r="E366" i="1136"/>
  <c r="I366" i="1136"/>
  <c r="K366" i="1136"/>
  <c r="I367" i="1136"/>
  <c r="K367" i="1136"/>
  <c r="I368" i="1136"/>
  <c r="K368" i="1136"/>
  <c r="I369" i="1136"/>
  <c r="K369" i="1136"/>
  <c r="I370" i="1136"/>
  <c r="K370" i="1136"/>
  <c r="I371" i="1136"/>
  <c r="K371" i="1136"/>
  <c r="I372" i="1136"/>
  <c r="K372" i="1136"/>
  <c r="I373" i="1136"/>
  <c r="K373" i="1136"/>
  <c r="I374" i="1136"/>
  <c r="K374" i="1136"/>
  <c r="I375" i="1136"/>
  <c r="K375" i="1136"/>
  <c r="I376" i="1136"/>
  <c r="K376" i="1136"/>
  <c r="I377" i="1136"/>
  <c r="K377" i="1136"/>
  <c r="I378" i="1136"/>
  <c r="K378" i="1136"/>
  <c r="I379" i="1136"/>
  <c r="K379" i="1136"/>
  <c r="I380" i="1136"/>
  <c r="I381" i="1136"/>
  <c r="I382" i="1136"/>
  <c r="K382" i="1136"/>
  <c r="I385" i="1136"/>
  <c r="K385" i="1136"/>
  <c r="I386" i="1136"/>
  <c r="K386" i="1136"/>
  <c r="I387" i="1136"/>
  <c r="K387" i="1136"/>
  <c r="I388" i="1136"/>
  <c r="K388" i="1136"/>
  <c r="E399" i="1136"/>
  <c r="H399" i="1136"/>
  <c r="K399" i="1136"/>
  <c r="L399" i="1136"/>
  <c r="I404" i="1136"/>
  <c r="K404" i="1136"/>
  <c r="I405" i="1136"/>
  <c r="K405" i="1136"/>
  <c r="I406" i="1136"/>
  <c r="K406" i="1136"/>
  <c r="I407" i="1136"/>
  <c r="K407" i="1136"/>
  <c r="H411" i="1136"/>
  <c r="Q54" i="1135"/>
  <c r="Q53" i="1135"/>
  <c r="Q52" i="1135"/>
  <c r="P52" i="1135"/>
  <c r="O52" i="1135"/>
  <c r="N52" i="1135"/>
  <c r="M52" i="1135"/>
  <c r="Q51" i="1135"/>
  <c r="P51" i="1135"/>
  <c r="Q50" i="1135"/>
  <c r="Q49" i="1135"/>
  <c r="P49" i="1135"/>
  <c r="O49" i="1135"/>
  <c r="Q48" i="1135"/>
  <c r="Q47" i="1135"/>
  <c r="Q46" i="1135"/>
  <c r="P46" i="1135"/>
  <c r="O46" i="1135"/>
  <c r="N46" i="1135"/>
  <c r="Q45" i="1135"/>
  <c r="Q44" i="1135"/>
  <c r="Q43" i="1135"/>
  <c r="O43" i="1135"/>
  <c r="Q42" i="1135"/>
  <c r="G42" i="1135"/>
  <c r="F42" i="1135"/>
  <c r="E42" i="1135"/>
  <c r="D42" i="1135"/>
  <c r="Q41" i="1135"/>
  <c r="F41" i="1135"/>
  <c r="E41" i="1135"/>
  <c r="D41" i="1135"/>
  <c r="Q40" i="1135"/>
  <c r="O40" i="1135"/>
  <c r="G40" i="1135"/>
  <c r="Q39" i="1135"/>
  <c r="G39" i="1135"/>
  <c r="F39" i="1135"/>
  <c r="E39" i="1135"/>
  <c r="D39" i="1135"/>
  <c r="Q38" i="1135"/>
  <c r="G38" i="1135"/>
  <c r="F38" i="1135"/>
  <c r="E38" i="1135"/>
  <c r="D38" i="1135"/>
  <c r="Q37" i="1135"/>
  <c r="O37" i="1135"/>
  <c r="N37" i="1135"/>
  <c r="G37" i="1135"/>
  <c r="Q36" i="1135"/>
  <c r="G36" i="1135"/>
  <c r="F36" i="1135"/>
  <c r="E36" i="1135"/>
  <c r="D36" i="1135"/>
  <c r="Q35" i="1135"/>
  <c r="G35" i="1135"/>
  <c r="F35" i="1135"/>
  <c r="E35" i="1135"/>
  <c r="D35" i="1135"/>
  <c r="Q34" i="1135"/>
  <c r="O34" i="1135"/>
  <c r="G34" i="1135"/>
  <c r="Q33" i="1135"/>
  <c r="O33" i="1135"/>
  <c r="G33" i="1135"/>
  <c r="F33" i="1135"/>
  <c r="E33" i="1135"/>
  <c r="D33" i="1135"/>
  <c r="Q32" i="1135"/>
  <c r="O32" i="1135"/>
  <c r="G32" i="1135"/>
  <c r="F32" i="1135"/>
  <c r="E32" i="1135"/>
  <c r="D32" i="1135"/>
  <c r="Q31" i="1135"/>
  <c r="P31" i="1135"/>
  <c r="O31" i="1135"/>
  <c r="N31" i="1135"/>
  <c r="M31" i="1135"/>
  <c r="G31" i="1135"/>
  <c r="Q30" i="1135"/>
  <c r="O30" i="1135"/>
  <c r="N30" i="1135"/>
  <c r="M30" i="1135"/>
  <c r="G30" i="1135"/>
  <c r="F30" i="1135"/>
  <c r="E30" i="1135"/>
  <c r="Q29" i="1135"/>
  <c r="O29" i="1135"/>
  <c r="N29" i="1135"/>
  <c r="G29" i="1135"/>
  <c r="F29" i="1135"/>
  <c r="E29" i="1135"/>
  <c r="D29" i="1135"/>
  <c r="Q28" i="1135"/>
  <c r="P28" i="1135"/>
  <c r="O28" i="1135"/>
  <c r="N28" i="1135"/>
  <c r="M28" i="1135"/>
  <c r="G28" i="1135"/>
  <c r="Q27" i="1135"/>
  <c r="G27" i="1135"/>
  <c r="F27" i="1135"/>
  <c r="E27" i="1135"/>
  <c r="D27" i="1135"/>
  <c r="Q26" i="1135"/>
  <c r="G26" i="1135"/>
  <c r="F26" i="1135"/>
  <c r="E26" i="1135"/>
  <c r="D26" i="1135"/>
  <c r="Q25" i="1135"/>
  <c r="P25" i="1135"/>
  <c r="O25" i="1135"/>
  <c r="M25" i="1135"/>
  <c r="G25" i="1135"/>
  <c r="Q24" i="1135"/>
  <c r="G24" i="1135"/>
  <c r="F24" i="1135"/>
  <c r="E24" i="1135"/>
  <c r="D24" i="1135"/>
  <c r="Q23" i="1135"/>
  <c r="G23" i="1135"/>
  <c r="F23" i="1135"/>
  <c r="E23" i="1135"/>
  <c r="D23" i="1135"/>
  <c r="Q22" i="1135"/>
  <c r="P22" i="1135"/>
  <c r="O22" i="1135"/>
  <c r="N22" i="1135"/>
  <c r="M22" i="1135"/>
  <c r="G22" i="1135"/>
  <c r="P21" i="1135"/>
  <c r="Q21" i="1135"/>
  <c r="O21" i="1135"/>
  <c r="N21" i="1135"/>
  <c r="M21" i="1135"/>
  <c r="G21" i="1135"/>
  <c r="F21" i="1135"/>
  <c r="E21" i="1135"/>
  <c r="D21" i="1135"/>
  <c r="Q20" i="1135"/>
  <c r="P20" i="1135"/>
  <c r="O20" i="1135"/>
  <c r="N20" i="1135"/>
  <c r="G20" i="1135"/>
  <c r="F20" i="1135"/>
  <c r="E20" i="1135"/>
  <c r="D20" i="1135"/>
  <c r="Q19" i="1135"/>
  <c r="P19" i="1135"/>
  <c r="O19" i="1135"/>
  <c r="N19" i="1135"/>
  <c r="M19" i="1135"/>
  <c r="G19" i="1135"/>
  <c r="Q18" i="1135"/>
  <c r="G18" i="1135"/>
  <c r="F18" i="1135"/>
  <c r="E18" i="1135"/>
  <c r="D18" i="1135"/>
  <c r="Q17" i="1135"/>
  <c r="G17" i="1135"/>
  <c r="F17" i="1135"/>
  <c r="E17" i="1135"/>
  <c r="D17" i="1135"/>
  <c r="Q16" i="1135"/>
  <c r="P16" i="1135"/>
  <c r="O16" i="1135"/>
  <c r="N16" i="1135"/>
  <c r="M16" i="1135"/>
  <c r="G16" i="1135"/>
  <c r="Q15" i="1135"/>
  <c r="G15" i="1135"/>
  <c r="E15" i="1135"/>
  <c r="D15" i="1135"/>
  <c r="Q14" i="1135"/>
  <c r="G14" i="1135"/>
  <c r="E14" i="1135"/>
  <c r="D14" i="1135"/>
  <c r="Q13" i="1135"/>
  <c r="P13" i="1135"/>
  <c r="O13" i="1135"/>
  <c r="G13" i="1135"/>
  <c r="Q12" i="1135"/>
  <c r="P12" i="1135"/>
  <c r="N12" i="1135"/>
  <c r="G12" i="1135"/>
  <c r="F12" i="1135"/>
  <c r="E12" i="1135"/>
  <c r="D12" i="1135"/>
  <c r="Q11" i="1135"/>
  <c r="P11" i="1135"/>
  <c r="N11" i="1135"/>
  <c r="M11" i="1135"/>
  <c r="G11" i="1135"/>
  <c r="F11" i="1135"/>
  <c r="E11" i="1135"/>
  <c r="D11" i="1135"/>
  <c r="Q10" i="1135"/>
  <c r="G10" i="1135"/>
  <c r="S386" i="316"/>
  <c r="S385" i="316"/>
  <c r="S383" i="316"/>
  <c r="S384" i="316"/>
  <c r="S382" i="316"/>
  <c r="F278" i="316"/>
  <c r="J278" i="316"/>
  <c r="E157" i="316"/>
  <c r="I157" i="316"/>
  <c r="F200" i="316"/>
  <c r="J200" i="316"/>
  <c r="E257" i="316"/>
  <c r="I257" i="316"/>
  <c r="G149" i="316"/>
  <c r="J291" i="316"/>
  <c r="E281" i="316"/>
  <c r="C281" i="316"/>
  <c r="D260" i="316"/>
  <c r="B260" i="316"/>
  <c r="J242" i="316"/>
  <c r="E203" i="316"/>
  <c r="C203" i="316"/>
  <c r="D160" i="316"/>
  <c r="B160" i="316"/>
  <c r="K151" i="316"/>
  <c r="E151" i="316"/>
  <c r="G281" i="316"/>
  <c r="H149" i="316"/>
  <c r="K148" i="316"/>
  <c r="H148" i="316"/>
  <c r="G148" i="316"/>
  <c r="K147" i="316"/>
  <c r="F260" i="316"/>
  <c r="H147" i="316"/>
  <c r="K146" i="316"/>
  <c r="G245" i="316"/>
  <c r="H245" i="316"/>
  <c r="H146" i="316"/>
  <c r="G146" i="316"/>
  <c r="K145" i="316"/>
  <c r="G203" i="316"/>
  <c r="H145" i="316"/>
  <c r="K144" i="316"/>
  <c r="F160" i="316"/>
  <c r="H144" i="316"/>
  <c r="G145" i="316"/>
  <c r="G147" i="316"/>
  <c r="G144" i="316"/>
  <c r="G151" i="316"/>
  <c r="H151" i="31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Financiero</author>
  </authors>
  <commentList>
    <comment ref="M308" authorId="0" shapeId="0" xr:uid="{00000000-0006-0000-0000-000001000000}">
      <text>
        <r>
          <rPr>
            <b/>
            <sz val="9"/>
            <color indexed="81"/>
            <rFont val="Tahoma"/>
            <family val="2"/>
          </rPr>
          <t>Financiero:</t>
        </r>
        <r>
          <rPr>
            <sz val="9"/>
            <color indexed="81"/>
            <rFont val="Tahoma"/>
            <family val="2"/>
          </rPr>
          <t xml:space="preserve">
Valor del fondeo 5.655.984.726</t>
        </r>
      </text>
    </comment>
  </commentList>
</comments>
</file>

<file path=xl/sharedStrings.xml><?xml version="1.0" encoding="utf-8"?>
<sst xmlns="http://schemas.openxmlformats.org/spreadsheetml/2006/main" count="3518" uniqueCount="1424">
  <si>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</si>
  <si>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</si>
  <si>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</si>
  <si>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</si>
  <si>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</si>
  <si>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</si>
  <si>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</si>
  <si>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</si>
  <si>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</si>
  <si>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</si>
  <si>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</si>
  <si>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</si>
  <si>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</si>
  <si>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</si>
  <si>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</si>
  <si>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</si>
  <si>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</si>
  <si>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</si>
  <si>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</si>
  <si>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</si>
  <si>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</si>
  <si>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</si>
  <si>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</si>
  <si>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</si>
  <si>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</si>
  <si>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</si>
  <si>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</si>
  <si>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</si>
  <si>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</si>
  <si>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</si>
  <si>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</si>
  <si>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</si>
  <si>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</si>
  <si>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</si>
  <si>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</si>
  <si>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</si>
  <si>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</si>
  <si>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</si>
  <si>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</si>
  <si>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</si>
  <si>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</si>
  <si>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</si>
  <si>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</si>
  <si>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</si>
  <si>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</si>
  <si>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</si>
  <si>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</si>
  <si>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</si>
  <si>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</si>
  <si>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</si>
  <si>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</si>
  <si>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</si>
  <si>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</si>
  <si>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</si>
  <si>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</si>
  <si>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</si>
  <si>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</si>
  <si>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</si>
  <si>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</si>
  <si>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</si>
  <si>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</si>
  <si>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</si>
  <si>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</si>
  <si>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</si>
  <si>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</si>
  <si>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</si>
  <si>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</si>
  <si>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</si>
  <si>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</si>
  <si>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</si>
  <si>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</si>
  <si>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</si>
  <si>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</si>
  <si>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</si>
  <si>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</si>
  <si>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</si>
  <si>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</si>
  <si>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</si>
  <si>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</si>
  <si>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</si>
  <si>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</si>
  <si>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</si>
  <si>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</si>
  <si>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</si>
  <si>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</si>
  <si>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</si>
  <si>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</si>
  <si>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</si>
  <si>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</si>
  <si>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</si>
  <si>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</si>
  <si>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</si>
  <si>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</si>
  <si>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</si>
  <si>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</si>
  <si>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</si>
  <si>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</si>
  <si>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</si>
  <si>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</si>
  <si>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</si>
  <si>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</si>
  <si>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</si>
  <si>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</si>
  <si>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</si>
  <si>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</si>
  <si>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</si>
  <si>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</si>
  <si>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</si>
  <si>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</si>
  <si>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</si>
  <si>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Corpourabá otorgó ampliación de caudal Q. Los Perros. con Resolución 200-03-20-01-1310-2016 del 12-10-17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</si>
  <si>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</si>
  <si>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</si>
  <si>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</si>
  <si>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</si>
  <si>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</si>
  <si>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</si>
  <si>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</si>
  <si>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</si>
  <si>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</si>
  <si>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</si>
  <si>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</si>
  <si>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</si>
  <si>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 xml:space="preserve">CONSTRUCCIÖN </t>
  </si>
  <si>
    <t>Tramos</t>
  </si>
  <si>
    <t>Tramo</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</si>
  <si>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</si>
  <si>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</si>
  <si>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</si>
  <si>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</si>
  <si>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</si>
  <si>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</si>
  <si>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</si>
  <si>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</si>
  <si>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</si>
  <si>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</si>
  <si>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Aporte establecido contractual</t>
  </si>
  <si>
    <t xml:space="preserve">               IPC</t>
  </si>
  <si>
    <t>MES DE IPC</t>
  </si>
  <si>
    <t>Aportes efectuados en pesos del mes de referencia</t>
  </si>
  <si>
    <t>Giro 1</t>
  </si>
  <si>
    <t>Proyecto</t>
  </si>
  <si>
    <t>Dinerario</t>
  </si>
  <si>
    <t>Fecha de Constitución del Patrimonio Autónomo</t>
  </si>
  <si>
    <t>Giro 2</t>
  </si>
  <si>
    <t>Giro 3</t>
  </si>
  <si>
    <t>Giro 4</t>
  </si>
  <si>
    <t>Giro 5</t>
  </si>
  <si>
    <t>Giro 6</t>
  </si>
  <si>
    <t>Giro 7</t>
  </si>
  <si>
    <t>Giro 8</t>
  </si>
  <si>
    <t>sept-2015</t>
  </si>
  <si>
    <t>octubre-2015</t>
  </si>
  <si>
    <t>noviembre-2015</t>
  </si>
  <si>
    <t>diciembre-2015</t>
  </si>
  <si>
    <t>enero-2016</t>
  </si>
  <si>
    <t>febrero-2016</t>
  </si>
  <si>
    <t>marzo-2016</t>
  </si>
  <si>
    <t>abril-2016</t>
  </si>
  <si>
    <t>mayo-2016</t>
  </si>
  <si>
    <t>junio-2016</t>
  </si>
  <si>
    <t>julio-2016</t>
  </si>
  <si>
    <t>agosto-2016</t>
  </si>
  <si>
    <t>septiembre-2016</t>
  </si>
  <si>
    <t>octubre-2016</t>
  </si>
  <si>
    <t>diciembre-2016</t>
  </si>
  <si>
    <t>enero-2017</t>
  </si>
  <si>
    <t>marzo-2017</t>
  </si>
  <si>
    <t>abril-2017</t>
  </si>
  <si>
    <t>Septiembre 2017</t>
  </si>
  <si>
    <t>Septiembre -2017</t>
  </si>
  <si>
    <t>Abril-2018</t>
  </si>
  <si>
    <t>TOTAL APORTES DINERARIOS</t>
  </si>
  <si>
    <t>Especie</t>
  </si>
  <si>
    <t>Septiembre-2015</t>
  </si>
  <si>
    <t>Predios</t>
  </si>
  <si>
    <t>incumplido</t>
  </si>
  <si>
    <t>Cumplió</t>
  </si>
  <si>
    <t>Giro 9</t>
  </si>
  <si>
    <t>Giro 10</t>
  </si>
  <si>
    <t>Giro 11</t>
  </si>
  <si>
    <t>Giro 12</t>
  </si>
  <si>
    <t>Giro 13</t>
  </si>
  <si>
    <t>Giro 14</t>
  </si>
  <si>
    <t>mayo-2017</t>
  </si>
  <si>
    <t>Giro 15</t>
  </si>
  <si>
    <t>junio-2017</t>
  </si>
  <si>
    <t>Giro 16</t>
  </si>
  <si>
    <t>AGOSTO-2017</t>
  </si>
  <si>
    <t>Giro 17</t>
  </si>
  <si>
    <t>septiembre-2017</t>
  </si>
  <si>
    <t>Giro 18</t>
  </si>
  <si>
    <t>Subcuenta Interventoría y Supervisión</t>
  </si>
  <si>
    <t>6 meses desde la Fecha de Inicio</t>
  </si>
  <si>
    <t>12 meses desde la Fecha de Inicio</t>
  </si>
  <si>
    <t>18 meses desde la Fecha de Inicio</t>
  </si>
  <si>
    <t>Abril-2017</t>
  </si>
  <si>
    <t>24 meses desde la Fecha de Inicio</t>
  </si>
  <si>
    <t>30 meses desde la Fecha de Inicio</t>
  </si>
  <si>
    <t>abril-2018</t>
  </si>
  <si>
    <t>36 meses desde la Fecha de Inicio</t>
  </si>
  <si>
    <t>42 meses desde la Fecha de Inicio</t>
  </si>
  <si>
    <t>48 meses desde la Fecha de Inicio</t>
  </si>
  <si>
    <t>54 meses desde la Fecha de Inicio</t>
  </si>
  <si>
    <t>60 meses desde la Fecha de Inicio</t>
  </si>
  <si>
    <t>66 meses desde la Fecha de Inicio</t>
  </si>
  <si>
    <t>Soporte Contractual</t>
  </si>
  <si>
    <t>enero-30-2017</t>
  </si>
  <si>
    <t>Cuentas MASC</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</si>
  <si>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</si>
  <si>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Aporte Enero 6-2017</t>
  </si>
  <si>
    <t>Aporte Enero 30-2017</t>
  </si>
  <si>
    <t>Aporte Julio 05-2017</t>
  </si>
  <si>
    <t>Mayo-2017</t>
  </si>
  <si>
    <t>Aporte Enero  06-2018</t>
  </si>
  <si>
    <t>diciembre de 2017</t>
  </si>
  <si>
    <t>Aporte Enero 30-2018</t>
  </si>
  <si>
    <t>cumplido</t>
  </si>
  <si>
    <t>Cuentas COMPENSACIONES AMBIENTALES</t>
  </si>
  <si>
    <t>Aporte julio 15-2017</t>
  </si>
  <si>
    <t>Aporte Agosto 15-2017</t>
  </si>
  <si>
    <t>Aporte  sept 15-2017</t>
  </si>
  <si>
    <t>Agosto-2017</t>
  </si>
  <si>
    <t>Aporte  oct 15-2017</t>
  </si>
  <si>
    <t>Septiembre-2017</t>
  </si>
  <si>
    <t>Aporte  Nov 15-2017</t>
  </si>
  <si>
    <t>octubre-2017</t>
  </si>
  <si>
    <t>Aporte  Dic 15-2017</t>
  </si>
  <si>
    <t>Noviembre-2017</t>
  </si>
  <si>
    <t>Aporte  Ene 16-2018</t>
  </si>
  <si>
    <t>diciembre-2017</t>
  </si>
  <si>
    <t>Aporte  feb 16-2018</t>
  </si>
  <si>
    <t>Enero-2018</t>
  </si>
  <si>
    <t>aporte de mar -12-2018</t>
  </si>
  <si>
    <t>febrero-2018</t>
  </si>
  <si>
    <t>aporte de abr -19-2018</t>
  </si>
  <si>
    <t>marzo-2018</t>
  </si>
  <si>
    <t>Cuentas REDES</t>
  </si>
  <si>
    <t>Aporte julio 06-2017</t>
  </si>
  <si>
    <t>SUBCUENTA PREDIOS II</t>
  </si>
  <si>
    <t>Predios OTROS SI N.3</t>
  </si>
  <si>
    <t>03/12/2017 y 11 de dic-2017</t>
  </si>
  <si>
    <t>incumplido por fecha</t>
  </si>
  <si>
    <t>enero-2018</t>
  </si>
  <si>
    <t>feb-2018</t>
  </si>
  <si>
    <t>Giro 19</t>
  </si>
  <si>
    <t>Giro 20</t>
  </si>
  <si>
    <t>Giro 21</t>
  </si>
  <si>
    <t>Giro 22</t>
  </si>
  <si>
    <t>Giro 23</t>
  </si>
  <si>
    <t>REGISTRO FOTOGRÁFICO</t>
  </si>
  <si>
    <t>CONSORCIO EPSILON 4G</t>
  </si>
  <si>
    <t>Control semanal de Avance Predial</t>
  </si>
  <si>
    <t>P-CEC-012</t>
  </si>
  <si>
    <t>PS-CEC-01</t>
  </si>
  <si>
    <t xml:space="preserve">SEGUIMIENTO AVANCE PREDIAL </t>
  </si>
  <si>
    <t xml:space="preserve">SEGUIMIENTO AVANCE SOCIO-PREDIAL </t>
  </si>
  <si>
    <t>Descripcion</t>
  </si>
  <si>
    <t>Total</t>
  </si>
  <si>
    <t>Inventario Total</t>
  </si>
  <si>
    <t>Olympus</t>
  </si>
  <si>
    <t>Expedientes recibidos en Interventoria</t>
  </si>
  <si>
    <t>Expedientes recibidos en Interventoría</t>
  </si>
  <si>
    <t>40%</t>
  </si>
  <si>
    <t>Expedientes Pendientes por Presentar</t>
  </si>
  <si>
    <t>Ficha Social Revisada por Interventoría</t>
  </si>
  <si>
    <t>En Revisión por la Interventoría</t>
  </si>
  <si>
    <t>Anulados</t>
  </si>
  <si>
    <t>Avalúos Preliminares Presentados</t>
  </si>
  <si>
    <t>Ficha Social En Revisión</t>
  </si>
  <si>
    <t>Predios con Unidades Sociales</t>
  </si>
  <si>
    <t xml:space="preserve">Avalúos Preliminares En Revisión </t>
  </si>
  <si>
    <t>Unidad Social Residente GCSP-F-013</t>
  </si>
  <si>
    <t>Unidad Social Productiva GCSP-F-014</t>
  </si>
  <si>
    <t>Anulado</t>
  </si>
  <si>
    <t>Otras Unidades Sociales GCSP-F-014</t>
  </si>
  <si>
    <t>No. Unidades sociales</t>
  </si>
  <si>
    <t>Expedientes sin Formatos</t>
  </si>
  <si>
    <t>PARTICIPANTES</t>
  </si>
  <si>
    <t>No se requirió sustracción según acuerdo 0488 del 25-01-17 en el primer proceso de Licenciamiento de la UF1 y 3</t>
  </si>
  <si>
    <t>C. Nueva Túnel de Occ -  S. Jerónimo segundo Tubo del túnel</t>
  </si>
  <si>
    <t>Firmado entre el INVIAS y DEVIMAR el 27-03-17</t>
  </si>
  <si>
    <t>Giro 4 - ajuste</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</si>
  <si>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</si>
  <si>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</si>
  <si>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</si>
  <si>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</si>
  <si>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</si>
  <si>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</si>
  <si>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</si>
  <si>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</si>
  <si>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R-CEC-22</t>
  </si>
  <si>
    <t>aporte de may -19-2018</t>
  </si>
  <si>
    <t>aporte de junio -30-2018</t>
  </si>
  <si>
    <t>may-2018</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</si>
  <si>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</si>
  <si>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</si>
  <si>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</si>
  <si>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</si>
  <si>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</si>
  <si>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jun-2018</t>
  </si>
  <si>
    <t>junio- 2018</t>
  </si>
  <si>
    <t>aporte de agosto -30-2018</t>
  </si>
  <si>
    <t>jul-2018</t>
  </si>
  <si>
    <t>junio-2018</t>
  </si>
  <si>
    <t>ACCIDENTALIDAD</t>
  </si>
  <si>
    <t>Aporte Adicional en Dinero - deuda Subordinada</t>
  </si>
  <si>
    <t>julio-2018</t>
  </si>
  <si>
    <t>agosto-2018</t>
  </si>
  <si>
    <t>agosto - 2018</t>
  </si>
  <si>
    <t>Giro 20%</t>
  </si>
  <si>
    <t>20% Adicional a cargo del Concesionario</t>
  </si>
  <si>
    <t>Mantenimiento de baños portátiles con tercero autorizado</t>
  </si>
  <si>
    <t>aporte de septiembre -30-2018</t>
  </si>
  <si>
    <t>Sep-2018</t>
  </si>
  <si>
    <t>sept-2018</t>
  </si>
  <si>
    <t>sep-2018</t>
  </si>
  <si>
    <t>aporte de octubre -30-2018</t>
  </si>
  <si>
    <t>oct-2018</t>
  </si>
  <si>
    <t>oct-2019</t>
  </si>
  <si>
    <t>pago de intereses del  aporte 15</t>
  </si>
  <si>
    <t>aporte de noviembre -30-2018</t>
  </si>
  <si>
    <t>ajuste al aporte 10 mas rendimientos</t>
  </si>
  <si>
    <t>octubre-2018</t>
  </si>
  <si>
    <t>pago del ajunte al fondeo 10 mas rendimientos</t>
  </si>
  <si>
    <t>noviembre-2018</t>
  </si>
  <si>
    <t>soporte contractual</t>
  </si>
  <si>
    <t>MASC</t>
  </si>
  <si>
    <t>nov-2018</t>
  </si>
  <si>
    <t>Aporte de Dic-2018</t>
  </si>
  <si>
    <t>aporte enero -30-2019</t>
  </si>
  <si>
    <t>VIGENCIAS FUTURAS</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</si>
  <si>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</si>
  <si>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</si>
  <si>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Noviembre 2017</t>
  </si>
  <si>
    <t>dic-2018</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</si>
  <si>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</si>
  <si>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enero-2019</t>
  </si>
  <si>
    <t>aporte feb -28-2019</t>
  </si>
  <si>
    <t>ene-2019</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</si>
  <si>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</si>
  <si>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</si>
  <si>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</si>
  <si>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</si>
  <si>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</si>
  <si>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</si>
  <si>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</si>
  <si>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</si>
  <si>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</si>
  <si>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</si>
  <si>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</si>
  <si>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</si>
  <si>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</si>
  <si>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</si>
  <si>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</si>
  <si>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</si>
  <si>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</si>
  <si>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</si>
  <si>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</si>
  <si>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</si>
  <si>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</si>
  <si>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</si>
  <si>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</si>
  <si>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</si>
  <si>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</si>
  <si>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</si>
  <si>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</si>
  <si>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</si>
  <si>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</si>
  <si>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</si>
  <si>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</si>
  <si>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</si>
  <si>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</si>
  <si>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</si>
  <si>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</si>
  <si>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</si>
  <si>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</si>
  <si>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</si>
  <si>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</si>
  <si>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</si>
  <si>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</si>
  <si>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</si>
  <si>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</si>
  <si>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</si>
  <si>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</si>
  <si>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</si>
  <si>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</si>
  <si>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</si>
  <si>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</si>
  <si>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</si>
  <si>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TEMA</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</si>
  <si>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</si>
  <si>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</si>
  <si>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</si>
  <si>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</si>
  <si>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</si>
  <si>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</si>
  <si>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</si>
  <si>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</si>
  <si>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aporte abril -30-2019</t>
  </si>
  <si>
    <t>abril-2019</t>
  </si>
  <si>
    <t>cumplido-  el aporte del periodo anterior cubre los fondeos 18 y 19 del presente año</t>
  </si>
  <si>
    <t>aporte adicional</t>
  </si>
  <si>
    <t xml:space="preserve">PK 0+072 </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</si>
  <si>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</si>
  <si>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</si>
  <si>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</si>
  <si>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</si>
  <si>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</si>
  <si>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</si>
  <si>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</si>
  <si>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</si>
  <si>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</si>
  <si>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</si>
  <si>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</si>
  <si>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</si>
  <si>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septiembre-2018</t>
  </si>
  <si>
    <t>Giro adicional 30%</t>
  </si>
  <si>
    <t>junio-2019</t>
  </si>
  <si>
    <t>aporte mayo y junio y jul-2019</t>
  </si>
  <si>
    <t>Cumplió y Anticipó  el giro 21 y parte del giro 22</t>
  </si>
  <si>
    <t>Cumplió con la totalidad de aportes a la subcuenta y tienen un excedente de $38.468.742,87</t>
  </si>
  <si>
    <t>jun- 2019</t>
  </si>
  <si>
    <t>Cumplió con la totalidad de aportes a la subcuenta y tienen un excedente de $49,893,112,71</t>
  </si>
  <si>
    <t>TOTAL</t>
  </si>
  <si>
    <t>Giro 26</t>
  </si>
  <si>
    <t>Aporte de Agosto 31 -2019</t>
  </si>
  <si>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</si>
  <si>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</si>
  <si>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</si>
  <si>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</si>
  <si>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</si>
  <si>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</si>
  <si>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</si>
  <si>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</si>
  <si>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</si>
  <si>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</si>
  <si>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</si>
  <si>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</si>
  <si>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</si>
  <si>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</si>
  <si>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</si>
  <si>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</si>
  <si>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</si>
  <si>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</si>
  <si>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</si>
  <si>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</si>
  <si>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</si>
  <si>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</si>
  <si>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</si>
  <si>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</si>
  <si>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FOTO 1</t>
  </si>
  <si>
    <t>FOTO 2</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</si>
  <si>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</si>
  <si>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Cumplió el aporte del mes de mayo/2019 y realizó el anticipo de los periodos de junio por $923.770.254 y parte de julio. El aporte de Julio es de $852.687.174 y con este aporte lleva $843.955.468,24 quedando un faltante de $8.731.705,76</t>
  </si>
  <si>
    <t>Giro 27</t>
  </si>
  <si>
    <t>Aporte de Septiembre 30 -2019</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</si>
  <si>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</si>
  <si>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</si>
  <si>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</si>
  <si>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</si>
  <si>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</si>
  <si>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</si>
  <si>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Giro 30</t>
  </si>
  <si>
    <t>Aporte de Dic 30 -2019</t>
  </si>
  <si>
    <t>Cumplió los fondeos los esta realizando anticipadamente</t>
  </si>
  <si>
    <t>Aporte anual 2019</t>
  </si>
  <si>
    <t xml:space="preserve">El presupuesto actualizado de redes húmedas obtiene el concepto de NO objeción. </t>
  </si>
  <si>
    <t>Sep-2019</t>
  </si>
  <si>
    <t>Traslado de redes húmedas UF2.1.</t>
  </si>
  <si>
    <t>Dic-2019</t>
  </si>
  <si>
    <t>E</t>
  </si>
  <si>
    <t>P</t>
  </si>
  <si>
    <t>IS</t>
  </si>
  <si>
    <t>SC</t>
  </si>
  <si>
    <t>CA</t>
  </si>
  <si>
    <t>R</t>
  </si>
  <si>
    <t>VF</t>
  </si>
  <si>
    <t>NOV/2019</t>
  </si>
  <si>
    <t>Cumplido</t>
  </si>
  <si>
    <t>9. CONTROL TÉCNICO DE TÚNELES</t>
  </si>
  <si>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</si>
  <si>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</si>
  <si>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</si>
  <si>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</si>
  <si>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</si>
  <si>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Unidad Funcional 4,1</t>
  </si>
  <si>
    <t>Unidad Funcional 4,2</t>
  </si>
  <si>
    <t>FECHA APROBACIÓN</t>
  </si>
  <si>
    <t>31 ENERO DE 2020</t>
  </si>
  <si>
    <t>PK 0+160</t>
  </si>
  <si>
    <t>PK 11+700 Zona del retorno # 1</t>
  </si>
  <si>
    <t>Concretos premezclados</t>
  </si>
  <si>
    <t>ACTIVIDADES CRÍTICAS SEGÚN ANEXO #1 DE MAR 1, POR LA CUARENTENA DEL COVID-19</t>
  </si>
  <si>
    <t>PK 24+300 CD - Box # 106</t>
  </si>
  <si>
    <t>Unidad Funcional 4,1 - Rehabilitación Sector 4.1 Venecia - Peñalisa (Salgar) 8,8 KM</t>
  </si>
  <si>
    <t>PK 0+700</t>
  </si>
  <si>
    <t>o CCO del TUNEL</t>
  </si>
  <si>
    <t>TEMAS DE CONTROL EN EL PERIODO PUENTES</t>
  </si>
  <si>
    <t>FOTO 3</t>
  </si>
  <si>
    <t>FOTO 4</t>
  </si>
  <si>
    <t>FOTO 5</t>
  </si>
  <si>
    <t>FOTO 6</t>
  </si>
  <si>
    <t>PK 9+200</t>
  </si>
  <si>
    <t>PK 17+300</t>
  </si>
  <si>
    <t>PK 18+800</t>
  </si>
  <si>
    <t>PK 24+150</t>
  </si>
  <si>
    <t>UF-1.0</t>
  </si>
  <si>
    <t>UF-2.1</t>
  </si>
  <si>
    <t>UF-3.0</t>
  </si>
  <si>
    <t>31  ENERO DE 2020</t>
  </si>
  <si>
    <t>6'0%</t>
  </si>
  <si>
    <t>Aprobados</t>
  </si>
  <si>
    <t>No Aprobados</t>
  </si>
  <si>
    <t>Avalúos Preliminares Aprobados</t>
  </si>
  <si>
    <t>Avalúos Preliminares No Aprobados</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</si>
  <si>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objeción-n Parcial (falta torre de energía 115 kV, de la UF 2.1.)</t>
    </r>
  </si>
  <si>
    <t>Traslado de redes secas,  UF2.1.</t>
  </si>
  <si>
    <t>PK 0+500</t>
  </si>
  <si>
    <t>PK 5+860</t>
  </si>
  <si>
    <t>PK 18+300</t>
  </si>
  <si>
    <t>PK 0+060</t>
  </si>
  <si>
    <t>PK 0+130</t>
  </si>
  <si>
    <t>Puente PK 1+440 UF 1-  Finalizan acabados en defensas tipo New Jerseys.</t>
  </si>
  <si>
    <t>Puente PK 0+930 UF 1. Acabados de defensas tipo New Jersey, ambos costados.</t>
  </si>
  <si>
    <t>,</t>
  </si>
  <si>
    <t>PK 5+720</t>
  </si>
  <si>
    <t>PK 18+000</t>
  </si>
  <si>
    <t>Puente PK 0+930 UF 1. Vista panorámica Puente construido.</t>
  </si>
  <si>
    <t>Puente PK 1+440 UF 1-  Vista panorámica Puente construido.</t>
  </si>
  <si>
    <t>ACTIVIDADES CRÍTICAS SEGÚN ANEXO #1 DE MAR 1 POR LA CUARENTENA DEL COVID-19</t>
  </si>
  <si>
    <t xml:space="preserve">PK 15+300 </t>
  </si>
  <si>
    <t>PK 14+900</t>
  </si>
  <si>
    <t>ACTIVIDADES DE OPERACIÓN Y MANTENIMIENTO</t>
  </si>
  <si>
    <t>ACTIVIDADES DE OPERACIÓN Y MANTENIMIENTO - UF1</t>
  </si>
  <si>
    <t>ACTIVIDADES DE OPERACIÓN Y MANTENIMIENTO-UF2.1</t>
  </si>
  <si>
    <t>ACTIVIDADES DE OPERACIÓN Y MANTENIMIENTO - UF2,2</t>
  </si>
  <si>
    <t>ACTIVIDADES DE OPERACIÓN Y MANTENIMIENTO - UF3</t>
  </si>
  <si>
    <t>ACTIVIDADES DE OPERACIÓN Y MANTENIMIENTO - UF4</t>
  </si>
  <si>
    <t>PK 0+750</t>
  </si>
  <si>
    <t>Puente PK 0+160 UF 1-  Acabados en módulos de defensa tipo New Jersey.</t>
  </si>
  <si>
    <t>Puente PK 10+440 UF 1-  ESTRIBO 1. Terminado</t>
  </si>
  <si>
    <t>Puente PK 10+440 UF 1- Vista panorámica avance construcción  Puente. Infraestructura terminada.</t>
  </si>
  <si>
    <t>Puente PK 11+110 UF 1-   PILA 2. Desencofrado de Viga Cabezal.</t>
  </si>
  <si>
    <t>Puente PK 11+110 UF 1- Vista panorámica avance construcción Puente.</t>
  </si>
  <si>
    <t>SEGURIDAD VIAL</t>
  </si>
  <si>
    <t>TRABAJOS FINALIZADOS EL 29 DE MAYO DEL 2020</t>
  </si>
  <si>
    <t>Puente PK 0+160 UF 1- Defensa tipo New Jersey terminadas.</t>
  </si>
  <si>
    <t>REUNIONES/ACTIVIDADES</t>
  </si>
  <si>
    <t>PK 17+800</t>
  </si>
  <si>
    <t>Excavación / Rellenos de terraplén / Drenajes - CD</t>
  </si>
  <si>
    <t>PK 12+850</t>
  </si>
  <si>
    <t>PK 4+500</t>
  </si>
  <si>
    <t>PK 8+400</t>
  </si>
  <si>
    <t>Perfilado de talud (fallado el pasado 22 de enero) - CD</t>
  </si>
  <si>
    <t>PK 10+200</t>
  </si>
  <si>
    <t>Se autorizó mediante Resolución 0692 del 04-04-17 para el primer proceso de Licenciamiento.</t>
  </si>
  <si>
    <t>• ANLA otorgó Licencia Ambiental con Resolución 00606 del 25-05-17 y notificada el 30-05-17. 
• ANLA resolvió con Resolución 00764 del 30-06-17 Recurso de Reposición interpuesto a la Resolución 00606, y con radicado ANLA 2017050989-2-000 del 07-07-17</t>
  </si>
  <si>
    <t xml:space="preserve">ANLA con Resolución 02318 del 14-12-18 ANLA Autorizó la modificación de la Licencia ambiental resolución 0606 asociada al polígono " La frísola - El Polvorín" </t>
  </si>
  <si>
    <t xml:space="preserve">ANLA Otorga Modificación de Licencia Ambiental  02360 Del 02 de diciembre de 2019 y aumento de caudal de vertimiento en la Q. la Frísola </t>
  </si>
  <si>
    <t>Se autorizo según acuerdo del consejo directivo de Corantioquia N° 180ACU-1811-552 del 21-11-18. la sustracción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t>
  </si>
  <si>
    <t>Se autorizó con Resolución Corantioquia 040-RES1705-2420 del 11-05-17 para la Resolución 00606 del 25-05-17.</t>
  </si>
  <si>
    <t>• Corantioquia otorgó con resolución 040-RES1808-4319 del 03-08-18 y notificada el 08-03-18 levantamiento de restricción al uso y aprovechamiento de especies forestales 
• Pago por evaluación el 17-12-18 con soporte Corantioquia SF SP925</t>
  </si>
  <si>
    <t>MADS Autorizó con resolución 2241 del 27-11-18
• Con radicado MADS 00001 del  30-11-18 Concesionario renunció al derecho de interposición de recurso de reposición contra la resolución 2241 del 27-11-18, quedando en firme.</t>
  </si>
  <si>
    <t>Modificación Licencia Ambiental resolución 00639 del 02-06-18 "ajustes en el trazado y solicitud de infraestructura asociada"</t>
  </si>
  <si>
    <t>1'00%</t>
  </si>
  <si>
    <t>MADS Autorizó con resolución 2240 del 27-11-18
Con radicado MADS 00002 del  30-11-18 Concesionario renunció al derecho de interposición de recurso de reposición contra la resolución 2240 del 27-11-18, quedando en firme</t>
  </si>
  <si>
    <t>Acuerdo de coexistencia proyectos superpuestos Autopistas al Mar 1 - Conexión Valles de Aburra - Rio Cauca, asociados a las Licencias Ambientales Resoluciones 00606 del 25-05-18 y 00639 del 02-06-18</t>
  </si>
  <si>
    <t xml:space="preserve">Acuerdo de coexistencia proyectos superpuestos Autopistas al Mar 1 - Conexión Valles de Aburra - Rio Cauca, asociado a las modificaciones de las Licencias Ambientales Resoluciones 00606 del 25-05-17 </t>
  </si>
  <si>
    <t>➢ Concesionario remitió la V4 con comunicado D-02-01-20190315-007696, Interventoría emitió concepto de No Objeción con comunicado EPS4G-0372-19 radicada el 28-03-19 con consecutivo DEVIMAR01-01-20190328013974.</t>
  </si>
  <si>
    <t>Corantioquia autorizó con Resolución 16HX-RES1711-6804 del 30-11-17</t>
  </si>
  <si>
    <t xml:space="preserve">El día 11-09-17 se recibe notificación de la resolución 160HX-RES1709-4795 del 07-09-17 mediante la cual otorgó Concesión de Aguas en el Río Aurrá. Oficio D-1672-2017-1 radicado 09-10-17 mediante el cual se da cumplimiento a los artículos 3 y 5  de la resolución que otorga. Oficio D-1918-2017-1  del 10-11-17 Mediante el cual se radica el PUEAA. </t>
  </si>
  <si>
    <t>Ministerio de Medio Ambiente autorizó con Resolución  2115 del 30-10-17</t>
  </si>
  <si>
    <t xml:space="preserve">El 17-04-17 se realizó mesa de trabajo para actualización del documento PAGA.  Con oficio D-608-2017-1 del 15 -05-17, se radico el documento ajustado. Interventoría emitió concepto de No Objeción al documento con oficio EPS4G-0234-17 el 23-05-17
Se realizó Comité Ambiental el día 12-06-18,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t>
  </si>
  <si>
    <t>Corpourabá otorgó permiso con Resolución Corpourabá 200-03-20-0228-2017 el 23-02-17.
Con Resolución 200-03-20-01-0543-2 del 17-04-18 Corpourabá suspendió parcialmente un permiso de emisiones atmosféricas fuentes fijas que fue otorgado con resolución 0228 del 23-02-17.</t>
  </si>
  <si>
    <t xml:space="preserve">
➢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Resoluciones 160HX-RES1901-405 del 30-01-19 y 160HX-RES1905-2628 del 27-05-19, Corantioquia autorizó modificaciones de los permisos de ocupación de cauce  de los expedientes HX8-2017-55 y HX8-2017-49, respectivamente.
Corantioquia los días 19, 22 -07-19 al considerar cumplidas y finalizadas las obligaciones del permiso realizó el archivo de los siguientes expedientes de ocupaciones HX8-17-49, HX8-17-53, HX8-17-58, HX8-17-51, HX8-17-54, HX8-17-55, y HX8-17-52. 
Solicitud cierre expediente Ocupación Q. la Palma con radicado 160HX-COE1912-44040 del 23-12-19
Con radicado 160HX-COE1912-42119 del 06-12-19 Concesionario solicitó permisos de ocupación de cauce para los puntos de urgencia por la ola invernal ubicados en el PK10+850, PK44+900, PK13+800, PK26+400 y PK44+100 de la ruta 25B-02 UF4.2 los cuales ya fueron autorizados por Corantioquia en los periodos de junio y  julio de 2020, ver trazabilidad del estado de los trámites en  el anexo 4 del informe mensual de la Interventoría mes de junio y julio de 2020
</t>
  </si>
  <si>
    <t xml:space="preserve">Corantioquia autorizó Concesión de Aguas en el Rio Cauca con Resolución 160CI-RES1701-195 el 12 -01- 17.
Se resolvió recurso de reposición Resolución 160CI-RES1703-1255 del 13-03-17 y notificada el 28-03-17. </t>
  </si>
  <si>
    <t>Corantioquia otorgó permiso con Resolución 040-RES1706-3088 el 22-07-17 y notificada el 29-06-17</t>
  </si>
  <si>
    <t xml:space="preserve">MADS otorgó permiso con Resolución No. 1244 el 20-06-17
El Concesionario con comunicación M&amp;M 0024-18 del 15 de febrero de 2018 y radicado MADS E1-2018-004546, envío alcance información previa solicitada en el Resolución No. 1244 del 20-06-17. </t>
  </si>
  <si>
    <t xml:space="preserve">Terceros autorizados se uso la escombrera Municipal de Santa Fe de Antioquia operada por Disportal Medellín </t>
  </si>
  <si>
    <t>1,2,3,4</t>
  </si>
  <si>
    <t>C. Existente inicio Concesión PK4,1 KM UF3 Cañasgordas  
Ruta   6204
C. Existente Santa Fe de Antioquia - Bolombolo.</t>
  </si>
  <si>
    <t xml:space="preserve">Documento PAGA </t>
  </si>
  <si>
    <t>Proyecto Autopista al Mar 1</t>
  </si>
  <si>
    <t>Escombros: Teniendo en cuenta la medida Preventiva impuesta a la escombrera del municipio de Santa Fe de Antioquia con acta 160HXACT2005-1643 del 14-05-2020, consistente en "Suspensión de obra o actividad; reiterando que la suspensión es inmediata de todo tipo de actividad, hasta tanto se realice evaluación técnica por parte de Corantioquia”, la cual fue legalizada por Corantioquia con Resolución 160HX-RES2005-2744 del 19-05-2020, el Concesionario inició en el mes de junio de 2020 la disposición de los residuos generados de construcción y demolición en la escombrera ubicada en el municipio de San Jerónimo de propiedad del señor Heli Botero cuyo predio cuenta con la viabilidad ambiental y la autorización de la Secretaría Municipal de San Jerónimo (Resolución 038 de 2019), se aclara que los volúmenes de disposición generados en el mes de junio de 2020 seguirán siendo reportados mes vencido tal y como se acordó con la ANI, ya que por el volumen de la información el Concesionario requiere tiempo para el procesamiento de los datos.</t>
  </si>
  <si>
    <t> el 22-08-17 con oficio EPS4G-0370-16 Interventoría dio la No Objeción a la V6 del documento.
 Con comunicación EPS4G-0368-18 el 22-05-18, se dio el concepto de No Objeción al PAGA de O y M V7. 
 Con comunicación EPS4G-0414-18 el 30-05-18 y radicado ANI 2018-409-053521-2, se envió a la ANI el PAGA de Operación y Mantenimiento V7 No Objetado.    
 ANI presentó observaciones al documento PAGA V7 enviado por Interventoría con consecutivo ANI 2018-605-020266-1 del 29-06-18.
 Con comunicado EPS4G-0625-18 radicado el 26-07-18 se consideraron atendidas por parte del Concesionario las observaciones realizadas por la ANI al PAGA V7 y se dio concepto de No Objeción.</t>
  </si>
  <si>
    <t>Imprimación + mezcla asfáltica en caliente - CI</t>
  </si>
  <si>
    <t>PK 8+500</t>
  </si>
  <si>
    <t>Excavación y Llenos (incluye talud perfilado), drenajes - CD</t>
  </si>
  <si>
    <t xml:space="preserve">PK 27+400 </t>
  </si>
  <si>
    <t>Trabajos de excavación, de llenos - Reconstrucción de box # 126 - Sitio cercano a la planta de asfaltos. CD / CI</t>
  </si>
  <si>
    <t>Puente PK 5+540 UF 1 - UF 1 - Finalizan acabados módulos defensas tipo New Jersey ambos costados</t>
  </si>
  <si>
    <t xml:space="preserve">Puente PK 5+540 UF 1 - Finalizan acabados de módulos New Jersey , ambos costados. </t>
  </si>
  <si>
    <t>Puente PK 1+940 UF 1-  -ESTRIBO 1. Instalación de platina y pernos de anclaje para junta de dilatacíon provicional.</t>
  </si>
  <si>
    <t>Puente PK 1+940 UF 1-  ESTRIBO 1. Junta de dilatacíon provicional instalada..</t>
  </si>
  <si>
    <t>Ampliación Puente PK18+700 UF2.1 La Muñóz II. Instalación de pintura baranda vehicular, ambos costados. Finalizado.</t>
  </si>
  <si>
    <t>PK 6+900</t>
  </si>
  <si>
    <t>Llenos, material seleccionado  y redes ITS. - CD</t>
  </si>
  <si>
    <t xml:space="preserve">Inactivo. 
La plataforma de la segunda calzada ya cuenta con la capa intermedia asfáltica tipo MSC-25. Se instalaron redes ITS. También se coloco y extendió la capa intermedia asfáltica, tipo MSC-25. También se construyeron cunetas (con sección triangular o en L), en la parte media entre calzadas. </t>
  </si>
  <si>
    <t>Fecha Consignación</t>
  </si>
  <si>
    <t xml:space="preserve">180 días  desde la fecha de inicio </t>
  </si>
  <si>
    <t xml:space="preserve">360 días  desde la fecha de inicio </t>
  </si>
  <si>
    <t xml:space="preserve">720 días  desde la fecha de inicio </t>
  </si>
  <si>
    <t xml:space="preserve">1080 días  desde la fecha de inicio </t>
  </si>
  <si>
    <t xml:space="preserve">1440 días desde la fecha de inicio </t>
  </si>
  <si>
    <t xml:space="preserve">1800 días  desde la fecha de inicio </t>
  </si>
  <si>
    <t xml:space="preserve">2160 días  desde la fecha de inicio  </t>
  </si>
  <si>
    <t xml:space="preserve">30 días desde la fecha de inicio </t>
  </si>
  <si>
    <t xml:space="preserve">60 días desde la fecha de inicio </t>
  </si>
  <si>
    <t xml:space="preserve">120 días desde la fecha de inicio </t>
  </si>
  <si>
    <t xml:space="preserve">150 días desde la fecha de inicio </t>
  </si>
  <si>
    <t xml:space="preserve">180 días desde la fecha de inicio </t>
  </si>
  <si>
    <t>210 días desde la fecha de inicio</t>
  </si>
  <si>
    <t xml:space="preserve">240 días desde la fecha de inicio </t>
  </si>
  <si>
    <t xml:space="preserve">270 días desde la fecha de inicio </t>
  </si>
  <si>
    <t xml:space="preserve">300 días desde la fecha de inicio </t>
  </si>
  <si>
    <t xml:space="preserve">330 días desde la fecha de inicio </t>
  </si>
  <si>
    <t xml:space="preserve">360 días desde la fecha de inicio </t>
  </si>
  <si>
    <t xml:space="preserve">630 días desde la fecha de inicio </t>
  </si>
  <si>
    <t xml:space="preserve">660 días desde la fecha de inicio </t>
  </si>
  <si>
    <t xml:space="preserve">690 días desde la fecha de inicio </t>
  </si>
  <si>
    <t xml:space="preserve">720 días desde la fecha de inicio </t>
  </si>
  <si>
    <t xml:space="preserve">750 días desde la fecha de inicio </t>
  </si>
  <si>
    <t>realizó aporte adicional</t>
  </si>
  <si>
    <t>Aporte de riesgo compartido</t>
  </si>
  <si>
    <t>Enero-2020</t>
  </si>
  <si>
    <t>Realizo aporte adicional</t>
  </si>
  <si>
    <t>Febrero-2020</t>
  </si>
  <si>
    <t>Marzo-2020</t>
  </si>
  <si>
    <t>Abril-2020</t>
  </si>
  <si>
    <t>Mayo-2020</t>
  </si>
  <si>
    <t>Junio-2020</t>
  </si>
  <si>
    <t>Interventoría y Supervisión</t>
  </si>
  <si>
    <t>Mar-2020</t>
  </si>
  <si>
    <t>Dentro de los cinco (5) días siguientes del inicio de cada año corrido contado a partir del inicio de la Etapa de Operación y Mantenimiento</t>
  </si>
  <si>
    <t>Dentro de los primeros  treinta (30) días de cada año calendario contados a partir de la constitución del Patrimonio Autónomo</t>
  </si>
  <si>
    <t>se realizo el ajuste correspondiente quedando un excedente de $2.449.573.50 como parte de interés</t>
  </si>
  <si>
    <t>Dentro de los primeros treinta (30) Días de cada año calendario de ejecución del Contrato, contados a a partir de la constitución del Patrimonio Autónomo</t>
  </si>
  <si>
    <t>incumplió por fecha</t>
  </si>
  <si>
    <t xml:space="preserve">Aporte semestral  y anual de 2019 </t>
  </si>
  <si>
    <t>Aporte semestral 2019</t>
  </si>
  <si>
    <t>cumplió y anticipo el aporte anual de enero de 2020</t>
  </si>
  <si>
    <t>Aporte semestral 2020-01</t>
  </si>
  <si>
    <t>Aporte semestral 2020-02</t>
  </si>
  <si>
    <t>incumplido por fecha. Los intereses fueron pagados en el 28 noviembre 2018 y se relaciona en la sección de intereses.</t>
  </si>
  <si>
    <t>Giro 24</t>
  </si>
  <si>
    <t>Giro 25</t>
  </si>
  <si>
    <t>Giro 25 complemento</t>
  </si>
  <si>
    <t>Aporte de complementario julio 2019</t>
  </si>
  <si>
    <t>Aporte parcial con el pago efectuado el 27 de mayo/2019. Lleva fondeado $843.955.468,24 quedando un faltante de $8.731.705,76. Que se completa con este registro</t>
  </si>
  <si>
    <t>Adicional</t>
  </si>
  <si>
    <t>Giro 31</t>
  </si>
  <si>
    <t>Aporte de enero 31 -2020</t>
  </si>
  <si>
    <t>Cumplió aporte del mes de Enero 2020</t>
  </si>
  <si>
    <t>Giro 32</t>
  </si>
  <si>
    <t>Aporte de Febrero 29 -2020</t>
  </si>
  <si>
    <t>Ene-20</t>
  </si>
  <si>
    <t>incumplido por fecha. Los intereses fueron pagados en el 14 de abril de 2020 y se relaciona en la sección de intereses.</t>
  </si>
  <si>
    <t>Giro 33</t>
  </si>
  <si>
    <t>Aporte de Marzo 31 -2020</t>
  </si>
  <si>
    <t>Feb-20</t>
  </si>
  <si>
    <t>Cumplió aporte del mes de Marzo 2020</t>
  </si>
  <si>
    <t>Giro 34</t>
  </si>
  <si>
    <t>Aporte de Abril 30 -2020</t>
  </si>
  <si>
    <t>Mar-20</t>
  </si>
  <si>
    <t>Cumplió aporte del mes de Abril 2020</t>
  </si>
  <si>
    <t>Giro 35</t>
  </si>
  <si>
    <t>Aporte de Mayo 31 -2020</t>
  </si>
  <si>
    <t>Abr-20</t>
  </si>
  <si>
    <t>Cumplió aporte del mes de Mayo 2020</t>
  </si>
  <si>
    <t>Giro 36</t>
  </si>
  <si>
    <t>Aporte de Junio 30 -2020</t>
  </si>
  <si>
    <t>May-20</t>
  </si>
  <si>
    <t>Cumplió aporte del mes de Junio 2020</t>
  </si>
  <si>
    <t>Giro 37</t>
  </si>
  <si>
    <t>Aporte de Julio 31 -2020</t>
  </si>
  <si>
    <t>Jun-20</t>
  </si>
  <si>
    <t>Cumplió aporte del mes de Julio 2020</t>
  </si>
  <si>
    <t>SUBTOTAL FONDEOS</t>
  </si>
  <si>
    <t>Sección intereses Ambiental</t>
  </si>
  <si>
    <t xml:space="preserve">Intereses Aporte 15 </t>
  </si>
  <si>
    <t>aportes de interés rendimientos sep 2018</t>
  </si>
  <si>
    <t>Intereses Aportes 25-26-27</t>
  </si>
  <si>
    <t>aportes de interés por el faltante de julio aporte de agosto y septiembre</t>
  </si>
  <si>
    <t>pago de intereses de los meses saldo de julio 2019 y de los meses de agosto y sept 2019</t>
  </si>
  <si>
    <t>Intereses Aporte 32</t>
  </si>
  <si>
    <t>pago de intereses del  aporte 32</t>
  </si>
  <si>
    <t>SUBTOTAL INTERESES</t>
  </si>
  <si>
    <t>TOTAL AMBIENTAL</t>
  </si>
  <si>
    <t>Predios ll</t>
  </si>
  <si>
    <t>780 Días desde la fecha de inicio</t>
  </si>
  <si>
    <t>810 Días desde la fecha de inicio</t>
  </si>
  <si>
    <t>840 Días desde la fecha de inicio</t>
  </si>
  <si>
    <t>870 Días desde la fecha de inicio</t>
  </si>
  <si>
    <t>900 Días desde la fecha de inicio</t>
  </si>
  <si>
    <t>930 Días desde la fecha de inicio</t>
  </si>
  <si>
    <t>960 Días desde la fecha de inicio</t>
  </si>
  <si>
    <t>990 Días desde la fecha de inicio</t>
  </si>
  <si>
    <t>1020 Días desde la fecha de inicio</t>
  </si>
  <si>
    <t>1050 Días desde la fecha de inicio</t>
  </si>
  <si>
    <t>incumplido por la aplicación del IPC se realizó con  IPC  de julio y debió aplicarse el de agosto por lo tanto hay un faltante en pesos constantes de $3.108.531.02</t>
  </si>
  <si>
    <t>1080 Días desde la fecha de inicio</t>
  </si>
  <si>
    <t>1110 Días desde la fecha de inicio</t>
  </si>
  <si>
    <t>1140 Días desde la fecha de inicio</t>
  </si>
  <si>
    <t>1170 Días desde la fecha de inicio</t>
  </si>
  <si>
    <t>1200 Días desde la fecha de inicio</t>
  </si>
  <si>
    <t>1230 Días desde la fecha de inicio</t>
  </si>
  <si>
    <t>1260 Días desde la fecha de inicio</t>
  </si>
  <si>
    <t>1290 Días desde la fecha de inicio</t>
  </si>
  <si>
    <t>1320 Días desde la fecha de inicio</t>
  </si>
  <si>
    <t>1350 Días desde la fecha de inicio</t>
  </si>
  <si>
    <t>1380 Días desde la fecha de inicio</t>
  </si>
  <si>
    <t>1410 Días desde la fecha de inicio</t>
  </si>
  <si>
    <t>1440 Días desde la fecha de inicio</t>
  </si>
  <si>
    <t>feb-2020</t>
  </si>
  <si>
    <t>Vigencias</t>
  </si>
  <si>
    <t>Queda Pendiente el diferencial por la variación del IPC que son $30.876.022,79, Incumplido Por Fecha y valor</t>
  </si>
  <si>
    <t>ESPERA RESPUESTA DEL ESPECIALISTA  DE LA INTERVENTORÍA</t>
  </si>
  <si>
    <t>Ampliación Puente PK18+700 UF2.1 La Muñóz II. Instalación de pintura epóxica baranda vehicular. Finalizado.</t>
  </si>
  <si>
    <t>PK 16+900</t>
  </si>
  <si>
    <t>PK 31+270 CD</t>
  </si>
  <si>
    <t>PR 6+700</t>
  </si>
  <si>
    <t>Puente el Paso sobre el Rio Cauca (o puente amarillo)</t>
  </si>
  <si>
    <r>
      <rPr>
        <b/>
        <sz val="11"/>
        <rFont val="Arial"/>
        <family val="2"/>
      </rPr>
      <t xml:space="preserve">PUENTE  PK8+115  UF1:  </t>
    </r>
    <r>
      <rPr>
        <sz val="1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rFont val="Arial"/>
        <family val="2"/>
      </rPr>
      <t>INFRAESTRUCTURA TERMINADA</t>
    </r>
    <r>
      <rPr>
        <sz val="1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rFont val="Arial"/>
        <family val="2"/>
      </rPr>
      <t>SUPERESTRUCTURA TERMINADA</t>
    </r>
    <r>
      <rPr>
        <sz val="1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instala acero de refuerzo y encofrado para New Jersey y se funden por ambos costados.</t>
    </r>
  </si>
  <si>
    <t>ODT # 063 + Estructura granular + Capa asfáltica + Demarcación horizontal - CD</t>
  </si>
  <si>
    <t>PK 18+400</t>
  </si>
  <si>
    <t xml:space="preserve">RAP (Recycling Asphalt Pavement) </t>
  </si>
  <si>
    <t>Drenajes + Paisajismo - Sitio Piedras Verdes</t>
  </si>
  <si>
    <t>PK 21+900</t>
  </si>
  <si>
    <t>FECHA  APROBACIÓN</t>
  </si>
  <si>
    <t>Descripción</t>
  </si>
  <si>
    <t>Ficha Social No Objetada</t>
  </si>
  <si>
    <t>Ficha Social Objetada</t>
  </si>
  <si>
    <t>No Aplica Compensación</t>
  </si>
  <si>
    <t>PK 8+080</t>
  </si>
  <si>
    <t>Mejoramiento - CI</t>
  </si>
  <si>
    <t>PK 3+400</t>
  </si>
  <si>
    <t>Lleno estructural, fallado - Nueva rehabilitación - Monitoreo, CI</t>
  </si>
  <si>
    <t>PK 13+200</t>
  </si>
  <si>
    <t>PK 16+300 CD</t>
  </si>
  <si>
    <t>ESTACIÓN O PLAYA DE PEAJES - ESTRUCTURA METALICA DE CUBIERTA</t>
  </si>
  <si>
    <t>Mejoramiento de calzada existente - CD</t>
  </si>
  <si>
    <t xml:space="preserve">PK 5+800 </t>
  </si>
  <si>
    <t>Muro # 072 - HA, Seguridad vial - CI</t>
  </si>
  <si>
    <t>Variante Sopetrán</t>
  </si>
  <si>
    <t>PK 25+900</t>
  </si>
  <si>
    <t>Box culvert # 067 + Cortes / Llenos / Curado de granulares / Mezcla asfáltica -  CD</t>
  </si>
  <si>
    <t xml:space="preserve">PK 0+850 </t>
  </si>
  <si>
    <t>PK 21+300</t>
  </si>
  <si>
    <t>Traslado de Redes Eléctricas; Alumbrado Público y de Telecomunicaciones UF1 y UF3.</t>
  </si>
  <si>
    <t>Traslado de Redes Húmedas UF1 y UF3</t>
  </si>
  <si>
    <t>Puente PK 5+240 UF 1.  Vista panorámica desde PK menores hacia mayores, acabados finales New Jersey..</t>
  </si>
  <si>
    <t>Puente PK 5+240 UF 1. Acabados defensas tipo New Jersey cara externa e interna, costado izquierdo.</t>
  </si>
  <si>
    <t>PK 31+260/680 CI (nuevo trazado)</t>
  </si>
  <si>
    <t>Aporte 2019</t>
  </si>
  <si>
    <t>Aporte 2018</t>
  </si>
  <si>
    <t>Certificacion</t>
  </si>
  <si>
    <t>Aporte adicional</t>
  </si>
  <si>
    <t>.</t>
  </si>
  <si>
    <t>Ambiental Int</t>
  </si>
  <si>
    <t>C303700071-8477-2310</t>
  </si>
  <si>
    <t>Sep-20</t>
  </si>
  <si>
    <t>Aporte de octubre 31 -2020</t>
  </si>
  <si>
    <t>Giro 40</t>
  </si>
  <si>
    <t>C303700071-8477-2308</t>
  </si>
  <si>
    <t>Cumplió aporte del mes de  Septiembre 2020</t>
  </si>
  <si>
    <t>Ago-20</t>
  </si>
  <si>
    <t>Aporte de Septiembre 30 -2020</t>
  </si>
  <si>
    <t>Giro 39</t>
  </si>
  <si>
    <t>C303700071-8477-2307</t>
  </si>
  <si>
    <t>Cumplió aporte del mes de Agosto 2020</t>
  </si>
  <si>
    <t>Jul-20</t>
  </si>
  <si>
    <t>Aporte de agosto 31 -2020</t>
  </si>
  <si>
    <t>Giro 38</t>
  </si>
  <si>
    <t>Total Establecido</t>
  </si>
  <si>
    <t>No Cumplió</t>
  </si>
  <si>
    <t>Septiembre -2020</t>
  </si>
  <si>
    <t>Aporte anual 2020</t>
  </si>
  <si>
    <t>Giro 6 Anual</t>
  </si>
  <si>
    <t>Giro 10 Semestral</t>
  </si>
  <si>
    <t>Giro 9 Semestral</t>
  </si>
  <si>
    <t>Giro 5 Anual</t>
  </si>
  <si>
    <t>Giro 8 Semestral</t>
  </si>
  <si>
    <t>Giro 4 Anual</t>
  </si>
  <si>
    <t>Giro 7 Semestral</t>
  </si>
  <si>
    <t>Giro 6 Semestral</t>
  </si>
  <si>
    <t>Giro 3 Anual</t>
  </si>
  <si>
    <t>Giro 5 Semestral</t>
  </si>
  <si>
    <t>Giro 4 Semestral</t>
  </si>
  <si>
    <t>Giro 2 Anual</t>
  </si>
  <si>
    <t>Giro 3 Semestral</t>
  </si>
  <si>
    <t>Giro 2 Semestral</t>
  </si>
  <si>
    <t>Giro 1 Semestral</t>
  </si>
  <si>
    <t>Giro 1 Anual</t>
  </si>
  <si>
    <t>Cumplió los fondeos los esta realizando anticipadamente (2 Aportes)</t>
  </si>
  <si>
    <t>sep-2020</t>
  </si>
  <si>
    <t>C303700071-8477-2311</t>
  </si>
  <si>
    <t>Sep-2020</t>
  </si>
  <si>
    <t>Interventoría y Supervisión Interes</t>
  </si>
  <si>
    <t>C303700071-8477-2313</t>
  </si>
  <si>
    <t>Septiembre-2020</t>
  </si>
  <si>
    <t>C303700071-8477-2309</t>
  </si>
  <si>
    <t>Agosto-2020</t>
  </si>
  <si>
    <t>C303700071-8477-2306</t>
  </si>
  <si>
    <t>Julio-2020</t>
  </si>
  <si>
    <t xml:space="preserve">C303700071-8477-2303 </t>
  </si>
  <si>
    <t xml:space="preserve">C303700071-8477-2301 
</t>
  </si>
  <si>
    <t xml:space="preserve">C303700071-8477-2300 
</t>
  </si>
  <si>
    <t xml:space="preserve">                              TOTAL Aportes EQUITY</t>
  </si>
  <si>
    <t xml:space="preserve">PK 1+800 </t>
  </si>
  <si>
    <t>PK 0+150</t>
  </si>
  <si>
    <t>PK 0+550</t>
  </si>
  <si>
    <t>MEJORAMIENTO DE CALZADA, CI</t>
  </si>
  <si>
    <t>C303700071-8477-2312</t>
  </si>
  <si>
    <t>Cumplió aporte del mes de Octubre 2020</t>
  </si>
  <si>
    <t>Ajuste IPC Aporte de octubre 31 -2020</t>
  </si>
  <si>
    <t>Aporte anual 2020 ajuste IPC</t>
  </si>
  <si>
    <t>60 meses desde la Fecha de Inicio Ajuste IPC</t>
  </si>
  <si>
    <r>
      <rPr>
        <b/>
        <sz val="11"/>
        <rFont val="Arial"/>
        <family val="2"/>
      </rPr>
      <t xml:space="preserve">PUENTE PK23+500 UF2.1. </t>
    </r>
    <r>
      <rPr>
        <sz val="11"/>
        <rFont val="Arial"/>
        <family val="2"/>
      </rPr>
      <t xml:space="preserve">Para este Puente  ya se terminó la etapa de la construcción de la </t>
    </r>
    <r>
      <rPr>
        <u/>
        <sz val="11"/>
        <rFont val="Arial"/>
        <family val="2"/>
      </rPr>
      <t>INFRAESTRUCTURA TERMINADA</t>
    </r>
    <r>
      <rPr>
        <sz val="11"/>
        <rFont val="Arial"/>
        <family val="2"/>
      </rPr>
      <t>: Construcción de los ESTRIBOS 1 y 2. Construcción de las PILAS 1, 2 y 3.
En cuanto a la</t>
    </r>
    <r>
      <rPr>
        <u/>
        <sz val="11"/>
        <rFont val="Arial"/>
        <family val="2"/>
      </rPr>
      <t xml:space="preserve"> SUPERESTRUCTURA TERMINADA</t>
    </r>
    <r>
      <rPr>
        <sz val="1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</si>
  <si>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1, 2.1 y 4</t>
  </si>
  <si>
    <t>Acuerdo de coexistencia proyectos superpuestos Autopistas al Mar 1 - Conexión Valles de Aburra - Rio Cauca, asociado a las modificaciones de las Licencias Ambientales Resoluciones 00606 del 25-05-17 y 00639 del 02-06-17</t>
  </si>
  <si>
    <t>Acuerdo superposición INVIAS 
Modificación UF1y3
• Según concepto técnico ANLA N°03835 del 19-01-19 presentado por el grupo evaluador de la ANLA, señaló que en cumplimiento del requerimiento N1 del acta 34 del 20-04-18, el Concesionario aportó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
Modificación UF2.1 
• • ANLA no se pronuncio de forma explicita en la Resolución 00137 del 08-02-19 sobre el  acuerdo de coexistencia de proyectos entre el Concesionario y el INVIAS en el marco del proceso de trámite de solicitud de modificación de la Licencia ambiental Resolución 00639 del 02-06-17.</t>
  </si>
  <si>
    <t xml:space="preserve"> Con comunicado D009710 recibido el 05-09-19 se radicó PAGA de Rehabilitación V3.
 Con comunicado EPS4G-1067-19 radicado en el Concesionario con consecutivo 01-01-20190916015546 el 16-09-19, se presenta concepto de No Objeción a la V3 del PAGA de Rehabilitación de la UF4.2
2. Cierre ambiental: 
 Con comunicado EPS4G-0426-20 radicado vía correo electrónico el 30-04-2020, al considerarse cumplidas las obligaciones ambientales a cargo del Concesionario, quedando pendientes por cumplir las obligaciones ambientales que dependen de los tiempos exigidos por las autoridades ambientales para las actividades de compensación, rehabilitación ecológica, rescate, traslado y reubicación de epifitas y brinzales las cuales
</t>
  </si>
  <si>
    <t>PK 10+950</t>
  </si>
  <si>
    <t>PK 17+650</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</si>
  <si>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Se funden losas de aproximación en los Estribos 1 y 2.
</t>
    </r>
    <r>
      <rPr>
        <u/>
        <sz val="11"/>
        <rFont val="Arial"/>
        <family val="2"/>
      </rPr>
      <t xml:space="preserve">SUPERESTRUCTURA TERMINADA
</t>
    </r>
    <r>
      <rPr>
        <sz val="11"/>
        <rFont val="Arial"/>
        <family val="2"/>
      </rPr>
      <t>Montaje de nuevo lanza Vigas e instalación de mortero de nivelación sobre pedestales. Instalación de Vigas vanos  1, 2, 3, 4 y 5 sobre apoyos de neopreno, construcción de diafragmas, instalación de prelosas y acero de refuerzo de la losa y diafragmas y se funden. Instalación de plataformas y acero de refuerzo para construcción de voladizos vanos 1, 2, 3 y 4 y se funden por ambos costados</t>
    </r>
    <r>
      <rPr>
        <sz val="11"/>
        <color rgb="FFFF0000"/>
        <rFont val="Arial"/>
        <family val="2"/>
      </rPr>
      <t xml:space="preserve">. </t>
    </r>
    <r>
      <rPr>
        <sz val="11"/>
        <rFont val="Arial"/>
        <family val="2"/>
      </rPr>
      <t>Instalación acero de refuerzo y encofrado New Jersey y se funden módulos por ambos costados.  Se termina acabados en módulos fundidos. Pendiente instalación de juntas de dilatación.</t>
    </r>
  </si>
  <si>
    <r>
      <rPr>
        <b/>
        <sz val="11"/>
        <rFont val="Arial"/>
        <family val="2"/>
      </rPr>
      <t xml:space="preserve">PUENTE PK0+930 UF1: </t>
    </r>
    <r>
      <rPr>
        <sz val="1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rFont val="Arial"/>
        <family val="2"/>
      </rPr>
      <t xml:space="preserve">INFRAESTRUCTURA  TERMINADA
</t>
    </r>
    <r>
      <rPr>
        <sz val="1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rFont val="Arial"/>
        <family val="2"/>
      </rPr>
      <t xml:space="preserve">SUPERESTRUCTURA TERMINADA
</t>
    </r>
    <r>
      <rPr>
        <sz val="11"/>
        <rFont val="Arial"/>
        <family val="2"/>
      </rPr>
      <t>Instalación de mortero de nivelacióin sobre pedestales. Instalación de lanza vigas y vigas sobre apoyos de neopreno en el vano 1 , 2 y 3 y construcción de diafragmas. Se instalan prelosas, acero de refuerzo de la losa y se funden incluyendo los Diafragamas</t>
    </r>
    <r>
      <rPr>
        <sz val="11"/>
        <color rgb="FFFF0000"/>
        <rFont val="Arial"/>
        <family val="2"/>
      </rPr>
      <t xml:space="preserve">. </t>
    </r>
    <r>
      <rPr>
        <sz val="11"/>
        <rFont val="Arial"/>
        <family val="2"/>
      </rPr>
      <t xml:space="preserve"> Instalación de plataformas y acero de refuerzo para construcción de voladizos vanos 1, 2 y 3. Se funden  por ambos costados. Instalación acero de refuerzo y encofrado de New Jersey por ambos costados y se funden. Finalizan acabados.</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</si>
  <si>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Se funde losa de aproximación Estribo 2.
</t>
    </r>
    <r>
      <rPr>
        <u/>
        <sz val="11"/>
        <color theme="1"/>
        <rFont val="Arial"/>
        <family val="2"/>
      </rPr>
      <t xml:space="preserve">SUPERESTRUCTURA TERMINADA
</t>
    </r>
    <r>
      <rPr>
        <sz val="11"/>
        <color theme="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t>
    </r>
    <r>
      <rPr>
        <sz val="11"/>
        <color rgb="FFFF0000"/>
        <rFont val="Arial"/>
        <family val="2"/>
      </rPr>
      <t xml:space="preserve"> </t>
    </r>
    <r>
      <rPr>
        <sz val="11"/>
        <rFont val="Arial"/>
        <family val="2"/>
      </rPr>
      <t>Instalación acero de refuerzo y encofrado  New Jersey por ambos costados vanos 1, 2 y 3 y se funden. Finalizan acabados.</t>
    </r>
  </si>
  <si>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t>
    </r>
    <r>
      <rPr>
        <sz val="11"/>
        <rFont val="Arial"/>
        <family val="2"/>
      </rPr>
      <t xml:space="preserve">Se instala acero de refuerzo de la dovela sobre Estribo. </t>
    </r>
    <r>
      <rPr>
        <sz val="11"/>
        <color rgb="FFFF0000"/>
        <rFont val="Arial"/>
        <family val="2"/>
      </rPr>
      <t>I</t>
    </r>
    <r>
      <rPr>
        <sz val="11"/>
        <rFont val="Arial"/>
        <family val="2"/>
      </rPr>
      <t>nstalación acero de refuerzo muro espaldar y aletas Estribo 1 y se funden.  Se instala acero de refuerzo y se funde losa de aproximación Estribo 1.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sísmicos. Se instala acero de refuerzo y se funde losa de aproximación Estribo 2.</t>
    </r>
    <r>
      <rPr>
        <sz val="11"/>
        <color theme="1"/>
        <rFont val="Arial"/>
        <family val="2"/>
      </rPr>
      <t xml:space="preserve">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Dovelas sobre Estribos 1 y 2. y  se funden </t>
    </r>
    <r>
      <rPr>
        <sz val="11"/>
        <rFont val="Arial"/>
        <family val="2"/>
      </rPr>
      <t>.Instalación acero de refuerzo y encofrado aletas y muro espaldar Estribo 2 y se funden.</t>
    </r>
    <r>
      <rPr>
        <sz val="11"/>
        <color rgb="FFFF0000"/>
        <rFont val="Arial"/>
        <family val="2"/>
      </rPr>
      <t xml:space="preserve"> </t>
    </r>
    <r>
      <rPr>
        <sz val="11"/>
        <rFont val="Arial"/>
        <family val="2"/>
      </rPr>
      <t>Instalación acero de refuerzo y encofrado New Jersey por ambos costados y se funden. Se finaliza acabados de módulos fundidos por ambos costados. 
Instalación de pernos de anclaje para juntas de dilatación  provicional, entre los Estribos y el Tablero. Falta instalar la carpeta asfáltica.</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</si>
  <si>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TERMINADA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</si>
  <si>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</si>
  <si>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 TERMINADA</t>
    </r>
    <r>
      <rPr>
        <sz val="11"/>
        <color theme="1"/>
        <rFont val="Arial"/>
        <family val="2"/>
      </rPr>
      <t xml:space="preserve">
Montaje de lanza vigas e instalación de apoyos de neopreno y Vigas en los  vanos 1 y 2. Construcción de diafragmas e instalación de pre-losas. Se instala acero de refuerzo de las losas y se funden los dos vanos. Instalación acero de refuerzo de New Jersey por ambos costados y se funden.</t>
    </r>
  </si>
  <si>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 TERMINADA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</si>
  <si>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TERMINADA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</si>
  <si>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Se funden losas de aproximación Estribos 1 y 2.
</t>
    </r>
    <r>
      <rPr>
        <u/>
        <sz val="11"/>
        <color theme="1"/>
        <rFont val="Arial"/>
        <family val="2"/>
      </rPr>
      <t xml:space="preserve">SUPERESTRUCTURA
</t>
    </r>
    <r>
      <rPr>
        <sz val="11"/>
        <color theme="1"/>
        <rFont val="Arial"/>
        <family val="2"/>
      </rPr>
      <t>Instalación de mortero de nivelación con SIKA GROUT sobre pedestales</t>
    </r>
    <r>
      <rPr>
        <sz val="11"/>
        <rFont val="Arial"/>
        <family val="2"/>
      </rPr>
      <t>. Se  realiza el montaje del lanza-vigas.  En Vanos los 1, 2, 3 , 4,  5 , 6 y 7: Se instalan vigas prefabricadas sobre apoyos de neopreno, instalación de pre-losas, instalación acero de refuerzo de  las losas y diafragmas y se funden</t>
    </r>
    <r>
      <rPr>
        <sz val="11"/>
        <color rgb="FFFF0000"/>
        <rFont val="Arial"/>
        <family val="2"/>
      </rPr>
      <t xml:space="preserve">.  </t>
    </r>
    <r>
      <rPr>
        <sz val="11"/>
        <rFont val="Arial"/>
        <family val="2"/>
      </rPr>
      <t>Se instalan plataformas y acero de refuerzo para voladizos en el vano 1, 2 , 3 y  4  y se funden por ambos costados</t>
    </r>
    <r>
      <rPr>
        <sz val="11"/>
        <color rgb="FFFF0000"/>
        <rFont val="Arial"/>
        <family val="2"/>
      </rPr>
      <t xml:space="preserve">. </t>
    </r>
    <r>
      <rPr>
        <sz val="11"/>
        <rFont val="Arial"/>
        <family val="2"/>
      </rPr>
      <t>Instalación de acero de refuerzo y encofrado construcción de New Jersey por ambos costados, se funden módulos y se realizan acabados en módulos fundidos. Se treminan acabados.</t>
    </r>
    <r>
      <rPr>
        <sz val="11"/>
        <color rgb="FFFF0000"/>
        <rFont val="Arial"/>
        <family val="2"/>
      </rPr>
      <t xml:space="preserve"> Falta instalar juntas de dilatación.</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</si>
  <si>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TERMINADA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t>
    </r>
    <r>
      <rPr>
        <sz val="11"/>
        <rFont val="Arial"/>
        <family val="2"/>
      </rPr>
      <t xml:space="preserve"> Se funde losa de aproximación Estribo 1.</t>
    </r>
    <r>
      <rPr>
        <sz val="11"/>
        <color theme="1"/>
        <rFont val="Arial"/>
        <family val="2"/>
      </rPr>
      <t xml:space="preserve">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último tramo Columna en H. Se instalan andamios de carga, plataforma, acero de refuerzo,  para Viga Cabezal, topes sísmicos, pedestales y se funde.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 xml:space="preserve">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
</t>
    </r>
    <r>
      <rPr>
        <u/>
        <sz val="11"/>
        <rFont val="Arial"/>
        <family val="2"/>
      </rPr>
      <t>SUPERESTRUCTURA</t>
    </r>
    <r>
      <rPr>
        <u/>
        <sz val="11"/>
        <color rgb="FFFF0000"/>
        <rFont val="Arial"/>
        <family val="2"/>
      </rPr>
      <t xml:space="preserve">
</t>
    </r>
    <r>
      <rPr>
        <sz val="11"/>
        <rFont val="Arial"/>
        <family val="2"/>
      </rPr>
      <t xml:space="preserve">Montaje del equipo lanza-vigas para instalación de vigas a partir del Estribo 2. Instalación de Vigas prefabricadas sobre apoyos de neopreno, pre-losas, acero de refuerzo de la losas y diafragmas y se funden en vanos 9, 8, 7 , 6, 5, 4, 3, 2 y 1. </t>
    </r>
    <r>
      <rPr>
        <sz val="11"/>
        <color rgb="FFFF0000"/>
        <rFont val="Arial"/>
        <family val="2"/>
      </rPr>
      <t xml:space="preserve">
</t>
    </r>
    <r>
      <rPr>
        <sz val="11"/>
        <rFont val="Arial"/>
        <family val="2"/>
      </rPr>
      <t>Instalación de plataforma y acero de refuerzo para voladizo izquierdo y derecho  vanos 9 , 8, 7, 6 , 5, 4 , 3 2  y 1 y se funden</t>
    </r>
    <r>
      <rPr>
        <sz val="11"/>
        <color rgb="FFFF0000"/>
        <rFont val="Arial"/>
        <family val="2"/>
      </rPr>
      <t>.</t>
    </r>
    <r>
      <rPr>
        <sz val="11"/>
        <rFont val="Arial"/>
        <family val="2"/>
      </rPr>
      <t xml:space="preserve"> Instalación acero de refuerzo y encofrado de New Jersey. Se funden módulos por ambos costados. Se realizan acabados.</t>
    </r>
  </si>
  <si>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 TERMINADA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Se funden las losas de aproximación Estribos 1 y 2.
</t>
    </r>
    <r>
      <rPr>
        <u/>
        <sz val="11"/>
        <color theme="1"/>
        <rFont val="Arial"/>
        <family val="2"/>
      </rPr>
      <t xml:space="preserve">SUPERESTRUCTURA
</t>
    </r>
    <r>
      <rPr>
        <sz val="11"/>
        <rFont val="Arial"/>
        <family val="2"/>
      </rPr>
      <t>Instación y montaje del equipo lanza-vigas. Vanos 1, 2 y 3: Instalación de vigas sobre apoyos de neopreno,  prelosas, construcción de diafragmas, instalación acero de refuerzo de losas  y se funden</t>
    </r>
    <r>
      <rPr>
        <sz val="11"/>
        <color rgb="FFFF0000"/>
        <rFont val="Arial"/>
        <family val="2"/>
      </rPr>
      <t>.</t>
    </r>
    <r>
      <rPr>
        <sz val="11"/>
        <rFont val="Arial"/>
        <family val="2"/>
      </rPr>
      <t xml:space="preserve"> Instalación plataformas, acero de refuerzo para voladizos 1 y 2 costado derecho e izquierdo  y se funden. Instalación acero de refuerzo y encofrado de New Jersey por ambos costados y se funden módulos.</t>
    </r>
    <r>
      <rPr>
        <sz val="11"/>
        <color rgb="FFFF0000"/>
        <rFont val="Arial"/>
        <family val="2"/>
      </rPr>
      <t xml:space="preserve"> </t>
    </r>
    <r>
      <rPr>
        <sz val="11"/>
        <rFont val="Arial"/>
        <family val="2"/>
      </rPr>
      <t>Se finalizan acabados de módulos fundidos.</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</si>
  <si>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sz val="11"/>
        <rFont val="Arial"/>
        <family val="2"/>
      </rPr>
      <t>ESTRIBO 2. caisson 9 h=7,4m, caisson 10 h=8,2m, caisson 11 h=10,75m, caisson 12 h=10,75m</t>
    </r>
    <r>
      <rPr>
        <sz val="11"/>
        <color theme="1"/>
        <rFont val="Arial"/>
        <family val="2"/>
      </rPr>
      <t xml:space="preserve">
</t>
    </r>
    <r>
      <rPr>
        <u/>
        <sz val="11"/>
        <color theme="1"/>
        <rFont val="Arial"/>
        <family val="2"/>
      </rPr>
      <t>INFRAESTRUCTURA</t>
    </r>
    <r>
      <rPr>
        <sz val="11"/>
        <color theme="1"/>
        <rFont val="Arial"/>
        <family val="2"/>
      </rPr>
      <t xml:space="preserve">
ESTRIBO 1. Instalación de acero de refuerzo de los núcleos Caissons 1 y 2 y se funden. Excavación y adecuación área para construcción Estribo calzada derecha.</t>
    </r>
    <r>
      <rPr>
        <sz val="11"/>
        <rFont val="Arial"/>
        <family val="2"/>
      </rPr>
      <t xml:space="preserve"> Instalación acero de refuerzo y encofrado Viga Cabezal, cuerpo del Estribo calzada derecha y se funde Viga Cabezal con topes sísmicos y pedestales. Se termina de fundir el cuerpo del Estribo.</t>
    </r>
    <r>
      <rPr>
        <sz val="11"/>
        <color theme="1"/>
        <rFont val="Arial"/>
        <family val="2"/>
      </rPr>
      <t xml:space="preserve">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t>
    </r>
    <r>
      <rPr>
        <sz val="11"/>
        <rFont val="Arial"/>
        <family val="2"/>
      </rPr>
      <t>ESTRIBO 2. Instalación acero de refuerzo núcleos de Caissons 9, 10, 11 y 12 y se funden. Se funde slolado para construir Viga Cabezal ambas calzadas. Instalación acero de refuerzo y encofrado Viga Cabezal y se funde con topes sísmicos y pedestales. Instalación acero de refuerzo y encofrado  cuerpo del Estribo y aletas y se funden.</t>
    </r>
    <r>
      <rPr>
        <sz val="11"/>
        <color rgb="FFFF0000"/>
        <rFont val="Arial"/>
        <family val="2"/>
      </rPr>
      <t xml:space="preserve"> </t>
    </r>
    <r>
      <rPr>
        <sz val="11"/>
        <rFont val="Arial"/>
        <family val="2"/>
      </rPr>
      <t>Se instala acero de refuerzo y se funde losa de aproximación.</t>
    </r>
    <r>
      <rPr>
        <sz val="11"/>
        <color rgb="FFFF0000"/>
        <rFont val="Arial"/>
        <family val="2"/>
      </rPr>
      <t xml:space="preserve">
</t>
    </r>
    <r>
      <rPr>
        <u/>
        <sz val="11"/>
        <rFont val="Arial"/>
        <family val="2"/>
      </rPr>
      <t>SUPERESTRUCTURA</t>
    </r>
    <r>
      <rPr>
        <u/>
        <sz val="11"/>
        <color rgb="FFFF0000"/>
        <rFont val="Arial"/>
        <family val="2"/>
      </rPr>
      <t xml:space="preserve">
</t>
    </r>
    <r>
      <rPr>
        <sz val="11"/>
        <rFont val="Arial"/>
        <family val="2"/>
      </rPr>
      <t>Se instalan Vigas prefabricadas sobre apoyos de neopreno en el vano 1 para ambas calzadas. Se construye diafragma, se instalan pre-losas y acero de refuerzo de la losa y se funde. Se instalan Vigas prefabricadas sobre apoyos de neopreno en el Vano 2 calzada derecha e izquierda.Se construyen diafragmas, se instalan pre-losas Tipo B e instalación acero de refuerzo de la losa y se funden. Instalación de plataforma y acero de refuerzo para voladizos costado derecho e izquierdo de la calzada derecha vanos 1 y 2 y se funden. Para la calzada izquierda  vano 2,  se instala plataforma y acero de refuerzo del voladizo costado izquierdo.  y derecho y se funden. Se instala acero de refuerzo y encofrado en defensas tipo New Jersey. se funden módulos costado derecho e izquierdo de las calzadas derecha e izquierda. Se realizan acabados.</t>
    </r>
    <r>
      <rPr>
        <sz val="11"/>
        <color theme="1"/>
        <rFont val="Arial"/>
        <family val="2"/>
      </rPr>
      <t xml:space="preserve">
El avance en excavación y construcción de anillos es del 107,3%</t>
    </r>
  </si>
  <si>
    <r>
      <rPr>
        <b/>
        <sz val="11"/>
        <color theme="1"/>
        <rFont val="Arial"/>
        <family val="2"/>
      </rPr>
      <t>PUENTE PK9+160 UF1 DOBLE CALZADA:</t>
    </r>
    <r>
      <rPr>
        <sz val="11"/>
        <color theme="1"/>
        <rFont val="Arial"/>
        <family val="2"/>
      </rPr>
      <t xml:space="preserve"> El concesionario inicia con la construcción de caminos de acceso al sitio de las obras yreplanteo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t>
    </r>
    <r>
      <rPr>
        <sz val="11"/>
        <color rgb="FFFF0000"/>
        <rFont val="Arial"/>
        <family val="2"/>
      </rPr>
      <t xml:space="preserve"> El concesionario deja abandonada esta obra</t>
    </r>
    <r>
      <rPr>
        <sz val="11"/>
        <color theme="1"/>
        <rFont val="Arial"/>
        <family val="2"/>
      </rPr>
      <t xml:space="preserve">
El avance en excavación y construcción de anillos es del 115,4%</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</si>
  <si>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t>
    </r>
    <r>
      <rPr>
        <sz val="11"/>
        <rFont val="Arial"/>
        <family val="2"/>
      </rPr>
      <t>PILA 2: Caisson 5 h=8,1m, Cais</t>
    </r>
    <r>
      <rPr>
        <sz val="11"/>
        <color theme="1"/>
        <rFont val="Arial"/>
        <family val="2"/>
      </rPr>
      <t xml:space="preserve">son 6 h=8,8m
ESTRIBO 2: Caisson 7 h=5,50m, Caisson 8 h=6m
</t>
    </r>
    <r>
      <rPr>
        <u/>
        <sz val="11"/>
        <color theme="1"/>
        <rFont val="Arial"/>
        <family val="2"/>
      </rPr>
      <t xml:space="preserve">INFRAESTRUCTURA TERMINADA.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 xml:space="preserve">PILA 1: Se funden los núcleos de los Caisson 3 y 4. Se funden Columnas a nivel de Viga cabezal. Instalación andamios de carga y plataforma para Viga Cabezal. Se instala acero de refuerzo para Viga Cabezal, topes sísmicos y pedestales y se funde. 
</t>
    </r>
    <r>
      <rPr>
        <sz val="11"/>
        <rFont val="Arial"/>
        <family val="2"/>
      </rPr>
      <t>PILA 2: Instalación acero de refuerzo núcleo caisson 5 y 6 y de funden. Instalación acero de refuerzo y encofrado elevación Columnas y se funden hasta el nivel de la Viga cabezal. Instalación andamios de carga, plataforma, acero de refuerzo, encofrado y se funde Viga cabezal con topes sísmicos y pedestales.
ESTRIBO 2. Instalación acero de refuerzo núcleos Caissons 7 y 8 y se funden. Instalación acero de refuerzo Viga Cabezal y se funde. Instalación acero de refuerzo y encofrado</t>
    </r>
    <r>
      <rPr>
        <sz val="11"/>
        <color theme="1"/>
        <rFont val="Arial"/>
        <family val="2"/>
      </rPr>
      <t xml:space="preserve"> cuerpo del Estribo y se funde.</t>
    </r>
    <r>
      <rPr>
        <sz val="11"/>
        <color rgb="FFFF0000"/>
        <rFont val="Arial"/>
        <family val="2"/>
      </rPr>
      <t xml:space="preserve"> </t>
    </r>
    <r>
      <rPr>
        <sz val="11"/>
        <rFont val="Arial"/>
        <family val="2"/>
      </rPr>
      <t xml:space="preserve">Instalación acero de refuerzo y encofrado aletas, pedestales y topes sísmicos y se funden. Se funde losa aproximación Estribo 2.
</t>
    </r>
    <r>
      <rPr>
        <u/>
        <sz val="11"/>
        <rFont val="Arial"/>
        <family val="2"/>
      </rPr>
      <t xml:space="preserve">SUPERESTRUCTURA
</t>
    </r>
    <r>
      <rPr>
        <sz val="11"/>
        <rFont val="Arial"/>
        <family val="2"/>
      </rPr>
      <t>Instalación de mortero de nivelación con sika Grout spbre pesetales. Montaje del Equipo lanza-vigas.</t>
    </r>
    <r>
      <rPr>
        <sz val="11"/>
        <color rgb="FFFF0000"/>
        <rFont val="Arial"/>
        <family val="2"/>
      </rPr>
      <t xml:space="preserve">
</t>
    </r>
    <r>
      <rPr>
        <sz val="11"/>
        <rFont val="Arial"/>
        <family val="2"/>
      </rPr>
      <t>Vanos 1 , 2 y 3: Instalación de vigas prefabricadas sobre apoyos de neopreno, construcción de diafragmas, instalación de pre-losas, acero de refuerzo de las losas y se funden. Instalación de plataformas y acero de refuerzo voladizos izquierdo  y derecho vanos 1, 2 y 3 y se funden.</t>
    </r>
    <r>
      <rPr>
        <sz val="11"/>
        <color rgb="FFFF0000"/>
        <rFont val="Arial"/>
        <family val="2"/>
      </rPr>
      <t xml:space="preserve"> </t>
    </r>
    <r>
      <rPr>
        <sz val="11"/>
        <rFont val="Arial"/>
        <family val="2"/>
      </rPr>
      <t>Instalación acero de refuerzo y encofrado módulos de New Jersey  ambos costados. y se funden. Se realizan acabados. Falta instalación de juntas de dilatación.</t>
    </r>
    <r>
      <rPr>
        <sz val="11"/>
        <color rgb="FFFF0000"/>
        <rFont val="Arial"/>
        <family val="2"/>
      </rPr>
      <t xml:space="preserve">
</t>
    </r>
    <r>
      <rPr>
        <sz val="11"/>
        <color theme="1"/>
        <rFont val="Arial"/>
        <family val="2"/>
      </rPr>
      <t xml:space="preserve">
El avance en la excavación y fundida de anillos es del 109,7%.</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</si>
  <si>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rFont val="Arial"/>
        <family val="2"/>
      </rPr>
      <t>INFRAESTRUCTURA TERMINADA</t>
    </r>
    <r>
      <rPr>
        <u/>
        <sz val="11"/>
        <color theme="1"/>
        <rFont val="Arial"/>
        <family val="2"/>
      </rPr>
      <t xml:space="preserve">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y encofrado Viga Cabezal, topes sísmicos y pedestales. Se funde Viga Cabezal con topes sísmicos y pedestales.</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1 y 2.</t>
    </r>
    <r>
      <rPr>
        <sz val="11"/>
        <color rgb="FFFF0000"/>
        <rFont val="Arial"/>
        <family val="2"/>
      </rPr>
      <t xml:space="preserve"> 
</t>
    </r>
    <r>
      <rPr>
        <u/>
        <sz val="11"/>
        <rFont val="Arial"/>
        <family val="2"/>
      </rPr>
      <t xml:space="preserve">SUPERESTRUCTURA
</t>
    </r>
    <r>
      <rPr>
        <sz val="11"/>
        <rFont val="Arial"/>
        <family val="2"/>
      </rPr>
      <t>Montaje del Equipo lanza-vigas e instalación de mortero de nivelación con Sika Grout sobre pedestales.</t>
    </r>
    <r>
      <rPr>
        <sz val="11"/>
        <color rgb="FFFF0000"/>
        <rFont val="Arial"/>
        <family val="2"/>
      </rPr>
      <t xml:space="preserve">
</t>
    </r>
    <r>
      <rPr>
        <sz val="11"/>
        <rFont val="Arial"/>
        <family val="2"/>
      </rPr>
      <t>Vanos 1 y 2: Instalación de Vigas prefabricadas sobre apoyos de neopreno, construcción de Diafragmas, instalación de pre-losas y acero de refuerzo de las losas y se  funden</t>
    </r>
    <r>
      <rPr>
        <sz val="11"/>
        <color rgb="FFFF0000"/>
        <rFont val="Arial"/>
        <family val="2"/>
      </rPr>
      <t>.</t>
    </r>
    <r>
      <rPr>
        <sz val="11"/>
        <rFont val="Arial"/>
        <family val="2"/>
      </rPr>
      <t xml:space="preserve"> Instalación de plataforma y acero de refuerzo para voladizos ambos costados y se funden</t>
    </r>
    <r>
      <rPr>
        <sz val="11"/>
        <color rgb="FFFF0000"/>
        <rFont val="Arial"/>
        <family val="2"/>
      </rPr>
      <t>.</t>
    </r>
    <r>
      <rPr>
        <sz val="11"/>
        <rFont val="Arial"/>
        <family val="2"/>
      </rPr>
      <t xml:space="preserve"> Instalación acero de refuerzo New Jersey costado izquierdo y derecho y se funden; se realizan acabados. Falta instalación de juntas de dilatación.</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</si>
  <si>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 TERMINADA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 TERMINADA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</si>
  <si>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 TERMINADA: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TERMINADA: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</si>
  <si>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INFRAESTRUCTURA TERMINADA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SUPERESTRUCTURA TERMINADA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Se instala acero de refuerzo losa de aproximación Estribo 1 y se funde.</t>
    </r>
  </si>
  <si>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</si>
  <si>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</si>
  <si>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</si>
  <si>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t>Ampliación Puente 23 La Muñoz II UF2.1</t>
  </si>
  <si>
    <t>Ampliación Puente 24 La Guaracú II UF2.1</t>
  </si>
  <si>
    <t>Ampliación Puente 28 El Sapo UF2.1</t>
  </si>
  <si>
    <t>Ampliación Puente 27 La Guaira UF2.1</t>
  </si>
  <si>
    <t>Ampliación Puente 3 La Cola UF1</t>
  </si>
  <si>
    <t>Ampliación Puente 1  La Negra UF1</t>
  </si>
  <si>
    <t>Ampliación Puente 4  La Nuez UF1</t>
  </si>
  <si>
    <t>Ampliación Puente 5  La Causala UF1</t>
  </si>
  <si>
    <t>Ampliación Puente 11  La Roncha UF1</t>
  </si>
  <si>
    <t>Ampliación Puente 9  San Gregorio UF1</t>
  </si>
  <si>
    <t>Ampliación Puente 2  La Volcana UF1</t>
  </si>
  <si>
    <t>C303700071-8477-0055</t>
  </si>
  <si>
    <t>C303700071-8477-2294</t>
  </si>
  <si>
    <t>C303700071-8477-2287</t>
  </si>
  <si>
    <t>C303700071-8477-2286</t>
  </si>
  <si>
    <t>No hay certificación de este fondeo</t>
  </si>
  <si>
    <t>C303700071-8477-2280</t>
  </si>
  <si>
    <t>C303700071-8477-2277</t>
  </si>
  <si>
    <t>C303700071-8477-2273</t>
  </si>
  <si>
    <t>Fecha del fondeo 27 de noviembre de 2018</t>
  </si>
  <si>
    <t>C303700071-8477-2272</t>
  </si>
  <si>
    <t>Fecha del fondeo 28 de noviembre de 2018 / Esta certificación tiene el mismo numero de certificación del giro 13, pero son dos documentos diferentes.</t>
  </si>
  <si>
    <t>C303700071-8477-2270</t>
  </si>
  <si>
    <t>C303700071-8477-2268</t>
  </si>
  <si>
    <t>C303700071-8477-2265</t>
  </si>
  <si>
    <t>C303700071-8477-2264</t>
  </si>
  <si>
    <t>C303700071-8477-2261</t>
  </si>
  <si>
    <t>C303700071-8477-2260</t>
  </si>
  <si>
    <t>Fecha del fondeo 02 de mayo de 2018</t>
  </si>
  <si>
    <t>C303700071-8477-2257</t>
  </si>
  <si>
    <t>C303700071-8477-2255</t>
  </si>
  <si>
    <t>C303700071-8477-2251</t>
  </si>
  <si>
    <t>C303700071-8477-2246</t>
  </si>
  <si>
    <t>C303700071-8477-2247</t>
  </si>
  <si>
    <t>C303700071-8477-1491</t>
  </si>
  <si>
    <t>C303700071-8477-2304</t>
  </si>
  <si>
    <t>C303700071-8477-2302</t>
  </si>
  <si>
    <t>C303700071-8477-2299</t>
  </si>
  <si>
    <t>C303700071-8477-2296</t>
  </si>
  <si>
    <t>C303700071-8477-2295</t>
  </si>
  <si>
    <t>C303700071-8477-2292</t>
  </si>
  <si>
    <t>C303700071-8477-2291</t>
  </si>
  <si>
    <t>C303700071-8477-2290</t>
  </si>
  <si>
    <t>C303700071-8477-2285</t>
  </si>
  <si>
    <t>C303700071-8477-2279</t>
  </si>
  <si>
    <t>C303700071-8477-2278</t>
  </si>
  <si>
    <t>C303700071-8477-2275</t>
  </si>
  <si>
    <t>C303700071-8477-2267</t>
  </si>
  <si>
    <t>C303700071-8477-2263</t>
  </si>
  <si>
    <t>C303700071-8477-2256</t>
  </si>
  <si>
    <t>C303700071-8477-2254</t>
  </si>
  <si>
    <t>C303700071-8477-2250</t>
  </si>
  <si>
    <t>C303700071-8477-2305</t>
  </si>
  <si>
    <t>C303700071-8477-2289</t>
  </si>
  <si>
    <t>C303700071-8477-2288</t>
  </si>
  <si>
    <t>C303700071-8477-2274</t>
  </si>
  <si>
    <t>Valor del fondeo 76.344.124</t>
  </si>
  <si>
    <t>Valor del fondeo 387.419.066</t>
  </si>
  <si>
    <t>No hay certificación</t>
  </si>
  <si>
    <t>C303700071-8477-2276</t>
  </si>
  <si>
    <t>C303700071-8477-2271</t>
  </si>
  <si>
    <t>C303700071-8477-2262</t>
  </si>
  <si>
    <t>C303700071-8477-2258</t>
  </si>
  <si>
    <t>C303700071-8477-2281</t>
  </si>
  <si>
    <t>Fecha del fondeo 26 de mayo de 2020</t>
  </si>
  <si>
    <t>C303700071-8477-2298</t>
  </si>
  <si>
    <t>C303700071-8477-2297</t>
  </si>
  <si>
    <t>C303700071-8477-2293</t>
  </si>
  <si>
    <t>C303700071-8477-2284</t>
  </si>
  <si>
    <t>C303700071-8477-2269</t>
  </si>
  <si>
    <t>C303700200-8477-0401</t>
  </si>
  <si>
    <t>C303700200-8477-0399</t>
  </si>
  <si>
    <t>C303700200-8477-0361</t>
  </si>
  <si>
    <t>C303700200-8477-0336</t>
  </si>
  <si>
    <t>C303700200-8477-0309</t>
  </si>
  <si>
    <t>C303700200-8477-0273</t>
  </si>
  <si>
    <t>C303700200-8477-0262</t>
  </si>
  <si>
    <t>Fecha del aporte 18 de marzo de 2019</t>
  </si>
  <si>
    <t>C303700200-8477-0139</t>
  </si>
  <si>
    <t>C303700200-8477-0102</t>
  </si>
  <si>
    <t>C303700200-8477-0088</t>
  </si>
  <si>
    <t>C303700200-8477-1343</t>
  </si>
  <si>
    <t>C303700200-8477-1164</t>
  </si>
  <si>
    <t>C303700200-8477-1096</t>
  </si>
  <si>
    <t>C303700200-8477-1018</t>
  </si>
  <si>
    <t>C303700200-8477-0933</t>
  </si>
  <si>
    <t>C303700200-8477-0762</t>
  </si>
  <si>
    <t>C303700200-8477-0367</t>
  </si>
  <si>
    <r>
      <t xml:space="preserve">PUENTE PK9+777 UF1. </t>
    </r>
    <r>
      <rPr>
        <sz val="11"/>
        <color theme="1"/>
        <rFont val="Arial"/>
        <family val="2"/>
      </rPr>
      <t xml:space="preserve">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t>
    </r>
    <r>
      <rPr>
        <sz val="11"/>
        <color rgb="FFFF0000"/>
        <rFont val="Arial"/>
        <family val="2"/>
      </rPr>
      <t xml:space="preserve"> El concesionario deja abandonada esta obra.</t>
    </r>
    <r>
      <rPr>
        <sz val="11"/>
        <color theme="1"/>
        <rFont val="Arial"/>
        <family val="2"/>
      </rPr>
      <t xml:space="preserve">
El avance en excavación y construcción de anillos es del 69,1%</t>
    </r>
  </si>
  <si>
    <r>
      <t xml:space="preserve">• Concesionario realizó presentación a la ANLA el 26-06-18 del estado del proceso de elaboración del acuerdo de coexistencia entre proyectos superpuestos “Conexión valles de aburra- Rio Cauca” – “Autopistas al Mar 1” en el marco de los trámites de solicitud de modificación de licencias ambientales, lo anterior teniendo en cuenta las dificultades presentadas durante la gestión realizada ante el INVIAS por parte del Concesionario para lograr la firma del acuerdo de Coexistencia de proyectos superpuestos.
</t>
    </r>
    <r>
      <rPr>
        <b/>
        <sz val="11"/>
        <color theme="1"/>
        <rFont val="Arial"/>
        <family val="2"/>
      </rPr>
      <t xml:space="preserve">De acuerdo a lo anterior y en vista que durante el proceso de evaluación del trámite de modificación no se logro presentar un acuerdo de coexistencia la ANLA realizó visita de evaluación al proyecto pronunciándose en el concepto técnico del grupo evaluador  N°03835 del 19-01-18 y la Resolución de Modificación de la Licencia Ambiental  ANLA 02472 del 27-12-18 </t>
    </r>
    <r>
      <rPr>
        <sz val="11"/>
        <color theme="1"/>
        <rFont val="Arial"/>
        <family val="2"/>
      </rPr>
      <t xml:space="preserve">
• 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r>
  </si>
  <si>
    <r>
      <rPr>
        <b/>
        <sz val="11"/>
        <rFont val="Arial"/>
        <family val="2"/>
      </rPr>
      <t>Primera solicitud Sustracción de Reserva</t>
    </r>
    <r>
      <rPr>
        <sz val="11"/>
        <rFont val="Arial"/>
        <family val="2"/>
      </rPr>
      <t xml:space="preserve">: Con Acuerdo del Consejo Directivo de Corantioquia N°180-ACU1706-499 del 09-06-17, negó sustracción del área de Reserva Ribereña del Río Cauca para las actividades de Mejoramiento y Construcción de las UF2.1. 
 </t>
    </r>
    <r>
      <rPr>
        <b/>
        <sz val="11"/>
        <rFont val="Arial"/>
        <family val="2"/>
      </rPr>
      <t>Segunda solicitud de sustracción de Reserva</t>
    </r>
    <r>
      <rPr>
        <sz val="11"/>
        <rFont val="Arial"/>
        <family val="2"/>
      </rPr>
      <t>: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r>
  </si>
  <si>
    <t>Modificación Licencia Ambiental Resolución 00606 del 25 de mayo de 2017 
UF1 y UF3 punto de vertimiento Q. la Culebra</t>
  </si>
  <si>
    <t>• Con Resolución 00885 del 22-05-19 ANLA autorizó Modificación de Licencia Ambiental Resolución 00639, asociada a la inclusión del Polígono de la fuente de materiales Q. Seca. Esta pendiente dentro del plazo, por el Concesionario definir si interpondrá Recurso de reposición para las actividades que no fueron aprobadas
Autorización temporal Q. Seca
•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</si>
  <si>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</si>
  <si>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Según ajustes realizados por el concesionario se informó que no se requiere de SRRRC para la Modificación de la Licencia Ambiental  UF2.1.</t>
  </si>
  <si>
    <t xml:space="preserve">• Solicitud con radicado Corantioquia 120-COE1811-37916 del 23-11-18.
• Visita de evaluación el 20-12-18
• Auto de inicio 040-ADM1812-6183 del 10-12-18
• Con consecutivo D-4079-2018-1 radicado el 28-12-18, concesionario remitió ajustes al documento de solicitud de SRRRC enviado con radicado 120-COE1811-37916 
•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</si>
  <si>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Se negó con Resolución Corantioquia 040-RES1706-2857 el 07-06-17 primera solicitud asociada a la Licencia Ambiental Resolución 0639 del 02-06-18
Se negó con Resolución Corantioquia 040-RES1712-7098 del 14-12-17  y notificada el 04-01-18, segunda solicitud 
Aprobó con resolución Con resolución Corantioquia 040-RES1808-4625 del 01-08-18 notificada el 09-08-18   tercera solicitud</t>
  </si>
  <si>
    <t>• Corantioquia autorizó levantamiento de veda regional con resolución 040-RES1901-111 del 15-01-19</t>
  </si>
  <si>
    <t xml:space="preserve">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 </t>
  </si>
  <si>
    <t>Se autorizó con Resolución Corantioquia 160HX-RES1711-6262 del 14-11-17</t>
  </si>
  <si>
    <t xml:space="preserve">Programa 1. Atención al usuario </t>
  </si>
  <si>
    <t>REGISTRO FOTOGRAFICO</t>
  </si>
  <si>
    <t xml:space="preserve">N° </t>
  </si>
  <si>
    <t>ELABORÓ</t>
  </si>
  <si>
    <t>RCM</t>
  </si>
  <si>
    <t>EAUP</t>
  </si>
  <si>
    <r>
      <rPr>
        <b/>
        <sz val="11"/>
        <color theme="1"/>
        <rFont val="Arial"/>
        <family val="2"/>
      </rPr>
      <t xml:space="preserve">PUENTE PK23+860 UF2.1. (MARCO SOPETRAN )
</t>
    </r>
    <r>
      <rPr>
        <sz val="11"/>
        <color theme="1"/>
        <rFont val="Arial"/>
        <family val="2"/>
      </rPr>
      <t xml:space="preserve">En este marco construido, se observa fisura longitudinal por el centro de la losa superior cara inferior, lo mismo que en la cara superior  y hacia el costado izquierdo cerca del muro vertical. El concesionario esta instalando acero de refuerzo para construir una viga en concreto reforzado en la losa inferior a la entrada y salida del Box-Coulvert. El mismo procedimiento lo esta realizaren la losa superior, para mitigar estas fisuras. La interventoría solicitó al concesionario el diseño y procedimiento que se esta utilizando. El concesionario envió respuesta al comunicado EPS4G-0718-20, adjunntando el RFI-277 con oficio 02-01-20200728002163. La interventoría da la No Objeción con oficio EPS4G-0801-20 del 5 de Agosto de 2020.
</t>
    </r>
    <r>
      <rPr>
        <sz val="11"/>
        <rFont val="Arial"/>
        <family val="2"/>
      </rPr>
      <t>El concesionario de acuerdo al diseño presentado construye Vigas en concreto reforzado complementarias en la losa inferior y superior. Se realiza instalación de acero de refuerzo y encofrado para las defensas tipo New Jersey en la losa superior y se funden. Se termina actividad. Instalación acero de refuerzo losa aproximación lado Medellín y se funde. Se instala acero de refuerzo losa aproximación lado Santafé de Antioquia y se funde.</t>
    </r>
  </si>
  <si>
    <t xml:space="preserve">INTERCAMBIADOR VIAL o ENLACE: Muros en TA + Marco en HA # 040 Se incluyen: llenos sobre el trasdós / intradós + Drenajes + Redes ITS + traslado de redes secas y nueva torre eléctrica. </t>
  </si>
  <si>
    <t>FOTO 7</t>
  </si>
  <si>
    <t>FOTO 8</t>
  </si>
  <si>
    <t>FOTO 9</t>
  </si>
  <si>
    <t>FOTO 10</t>
  </si>
  <si>
    <r>
      <t>Puente PK 5+240 UF 1-  ESTRIBO 1.</t>
    </r>
    <r>
      <rPr>
        <b/>
        <sz val="11"/>
        <rFont val="Calibri"/>
        <family val="2"/>
        <scheme val="minor"/>
      </rPr>
      <t xml:space="preserve"> M</t>
    </r>
    <r>
      <rPr>
        <sz val="11"/>
        <rFont val="Calibri"/>
        <family val="2"/>
        <scheme val="minor"/>
      </rPr>
      <t>uro complementario de Estribo. Costado izquierdo fundido y lleno con material de base.</t>
    </r>
  </si>
  <si>
    <t>Puente PK 5+240 UF 1-  ESTRIBO 1. Muro complementario de Estribo. Costado izquierdo fundido y lleno con material de base.</t>
  </si>
  <si>
    <t>comité previa aprobacion</t>
  </si>
  <si>
    <t>C303700071-8477-2314</t>
  </si>
  <si>
    <t>Octubre-2020</t>
  </si>
  <si>
    <t>C303700200-8477-0554</t>
  </si>
  <si>
    <t>Acopio, trasiego y  procesamiento del material de descombro traído de los portales del nuevo túnel. Planta Kleemann + Lanza vigas + MSC-25</t>
  </si>
  <si>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Estribo.Instalación acero de refuerzo y encofrado Dovela sobre Estribo y se funde. Instalación acero de refuerzo y encofrado muro espaldar y aletas y se funden.</t>
    </r>
    <r>
      <rPr>
        <sz val="11"/>
        <color rgb="FFFF0000"/>
        <rFont val="Arial"/>
        <family val="2"/>
      </rPr>
      <t xml:space="preserve"> </t>
    </r>
    <r>
      <rPr>
        <sz val="11"/>
        <rFont val="Arial"/>
        <family val="2"/>
      </rPr>
      <t>Se funde losa de aproximación Estribo 1.</t>
    </r>
    <r>
      <rPr>
        <sz val="11"/>
        <color rgb="FFFF0000"/>
        <rFont val="Arial"/>
        <family val="2"/>
      </rPr>
      <t xml:space="preserve"> </t>
    </r>
    <r>
      <rPr>
        <sz val="11"/>
        <rFont val="Arial"/>
        <family val="2"/>
      </rPr>
      <t>Instalación acero de refuerzo, encofrado y se funde muro complementario en Estribo 1 costafo izquierdo. Se realiza lleno con material granular.
PILA 1: Se funden los núcleos de los  3, 4, 5 y 6. Se realiza realce de Columnas a nivel de Dado. Instalación de andamios y plataforma para Dado. Se instala acero de refuerzo y encofrado y se funde el Dado y el primer tramo de las Columnas.</t>
    </r>
    <r>
      <rPr>
        <sz val="11"/>
        <color rgb="FFFF0000"/>
        <rFont val="Arial"/>
        <family val="2"/>
      </rPr>
      <t xml:space="preserve"> </t>
    </r>
    <r>
      <rPr>
        <sz val="11"/>
        <rFont val="Arial"/>
        <family val="2"/>
      </rPr>
      <t>Instalación acero de refuerzo y encofrado de columnas rectangulares y se funden hasta el nidel de Dovela sobre pila h=20,45m.
PILA 2: Se funden caisson 7, 8, 9 y 10. Se adecua área para construcción del Dado, se instala plataforma y acero de refuerzo del dado y se funde. Se funden Columnas A y B hasta el nivel de Dovelas.
ESTRIBO 2: Se funden los núcleos de los Caissos 11 y 12. Se instala acero de refuerzo Viga Cabezal y se funde. Instalación acero de refuerzo y encobrado Dovela sobre Estribo y se funde. Se tensionan los cables.</t>
    </r>
    <r>
      <rPr>
        <sz val="11"/>
        <color rgb="FFFF0000"/>
        <rFont val="Arial"/>
        <family val="2"/>
      </rPr>
      <t xml:space="preserve"> I</t>
    </r>
    <r>
      <rPr>
        <sz val="11"/>
        <rFont val="Arial"/>
        <family val="2"/>
      </rPr>
      <t xml:space="preserve">nstalación acero de refuerzo muro espaldar y ménsula superior Estribo y alets y se funden. Instalación acero de refuerzo losa de aproximación. y se funde.
</t>
    </r>
    <r>
      <rPr>
        <u/>
        <sz val="11"/>
        <rFont val="Arial"/>
        <family val="2"/>
      </rPr>
      <t xml:space="preserve">SUPERESTRUCTURA
</t>
    </r>
    <r>
      <rPr>
        <sz val="11"/>
        <rFont val="Arial"/>
        <family val="2"/>
      </rPr>
      <t xml:space="preserve">PILA 1:  Instalación acero de refuerzo y encofrado Dovela sobre Pila y Dovelas N°1 y se funden. Montaje de carros de avance para construcción de Voladizos 1 y 2. Instalación acero de refuerzo Dovelas N°2 , 3 , 4,  5, 6 ,7, 8 y 9 y se funden, se tensionan cables. </t>
    </r>
    <r>
      <rPr>
        <u/>
        <sz val="11"/>
        <rFont val="Arial"/>
        <family val="2"/>
      </rPr>
      <t xml:space="preserve">
</t>
    </r>
    <r>
      <rPr>
        <sz val="11"/>
        <rFont val="Arial"/>
        <family val="2"/>
      </rPr>
      <t>PILA 2:  Instalación de plataforma para construcción de Dovela sobre Pila y Dovelas N°1. Se instala acero de refuerzo y encofrado para Dovelas sobre Pila y Dovelas 1 y se funden.  Instalación de carros de avance, acero de refuerzo y encofrado para Dovelas N°2, 3, 4, 5, 6, 7, 8, 9 y 10, 11 y 12  y se funden incluyendo el tensionamiento de los cables en voladizos 3 y 4. Desistalación carros de avance.
Instalación acero de refuerzo y encofrado y se funden defensas tipo New Jersey, costado izquierdo y derecho. Se realizan acabados.</t>
    </r>
  </si>
  <si>
    <t>Ampliación Puente 25  El Sable UF2.1</t>
  </si>
  <si>
    <t>Intereses Aporte 41</t>
  </si>
  <si>
    <t>C303700071-8477-2315</t>
  </si>
  <si>
    <t>Cumplió aporte del mes de Diciembre 2020</t>
  </si>
  <si>
    <t>nov-20</t>
  </si>
  <si>
    <t>Aporte de Diembre 31 -2020</t>
  </si>
  <si>
    <t>Giro 42</t>
  </si>
  <si>
    <t>C303700071-8477-2316</t>
  </si>
  <si>
    <t>Cumplio con aporte de noviembre 2020 de forma retrasada, ver intereses aporte 41</t>
  </si>
  <si>
    <t>Aporte de Noviembre 30 -2020</t>
  </si>
  <si>
    <t>Giro 41</t>
  </si>
  <si>
    <t>Inactivo. Se realizo la penúltima conexión entre ODT´s tipo Box. Al tramo del box reconstruido se le construyeron sus drenajes laterales previa impermeabizacion de sus paredes (o de los paramentos enterrados) y la colocación de paneles de geodren planar (o lamidren). En su parte intermedia se termino la construcción del buzón en su zona media y queda pendiente el extendido y colocación de llenos y material seleccionado (sub base + base granular) hasta encontrar el nivel de subrasante. La zona sigue señalizada y protegida con conos maletines.</t>
  </si>
  <si>
    <t>Aportes intereses fondeo 41</t>
  </si>
  <si>
    <t>Traslado de Predios 2 a predios1</t>
  </si>
  <si>
    <t>Ajuste solicitado por Concesión Desarrollo Vial al Mar S.A.S.</t>
  </si>
  <si>
    <t>Aportes en especie</t>
  </si>
  <si>
    <t>Aporte en Especie</t>
  </si>
  <si>
    <t>Aportes Deuda Subordinada</t>
  </si>
  <si>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 TERMINADA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 núcleo de los Caissons 7 y 8. Se instala acero de refuerzo Viga Cabezal , cuerpo del Estribo, topes sísmicos y pedestales y se funde. Instalación acero de refuerzo aleta derecha y se funde. Instalación acero de refuerzo y encofrado aleta izquierda y se funde. Se funde losa de aproximación Estribo 2. Infraestructura terminada. 
</t>
    </r>
    <r>
      <rPr>
        <u/>
        <sz val="11"/>
        <color theme="1"/>
        <rFont val="Arial"/>
        <family val="2"/>
      </rPr>
      <t xml:space="preserve">SUPERESTRUCTURA
</t>
    </r>
    <r>
      <rPr>
        <sz val="11"/>
        <rFont val="Arial"/>
        <family val="2"/>
      </rPr>
      <t>Montaje de lanza-vigas en el vano 1. Se instalan Vigas prefabricadas sobre apoyos de neopreno, construcción de diafragmas, instalación de pre-losas, acero de refuerzo de las losas y se funden en los vanos 1 , 2 y 3</t>
    </r>
    <r>
      <rPr>
        <sz val="11"/>
        <color rgb="FFFF0000"/>
        <rFont val="Arial"/>
        <family val="2"/>
      </rPr>
      <t xml:space="preserve">. </t>
    </r>
    <r>
      <rPr>
        <sz val="11"/>
        <rFont val="Arial"/>
        <family val="2"/>
      </rPr>
      <t>Instalación de plataforma y acero de refuerzo para construcción de voladizos en vanos 1, 2 y 3. Se funden los voladizos por ambos costados en estos vanos.</t>
    </r>
    <r>
      <rPr>
        <sz val="11"/>
        <color rgb="FFFF0000"/>
        <rFont val="Arial"/>
        <family val="2"/>
      </rPr>
      <t xml:space="preserve"> </t>
    </r>
    <r>
      <rPr>
        <sz val="11"/>
        <rFont val="Arial"/>
        <family val="2"/>
      </rPr>
      <t>Instalación acero de refuerzo y encofrado y se funden defensas tipo New Jersey ambos costados. Se realizan acabados.</t>
    </r>
    <r>
      <rPr>
        <sz val="11"/>
        <color rgb="FFFF0000"/>
        <rFont val="Arial"/>
        <family val="2"/>
      </rPr>
      <t xml:space="preserve"> Falta instalar juntas de dilatación.</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</si>
  <si>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TERMINADA.
</t>
    </r>
    <r>
      <rPr>
        <sz val="11"/>
        <color theme="1"/>
        <rFont val="Arial"/>
        <family val="2"/>
      </rPr>
      <t>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 y se funden.</t>
    </r>
    <r>
      <rPr>
        <sz val="11"/>
        <rFont val="Arial"/>
        <family val="2"/>
      </rPr>
      <t xml:space="preserve"> Instalación acero de refuerzo losa de aproximación Estribo 1 y se funde.</t>
    </r>
    <r>
      <rPr>
        <u/>
        <sz val="11"/>
        <color theme="1"/>
        <rFont val="Arial"/>
        <family val="2"/>
      </rPr>
      <t xml:space="preserve">
</t>
    </r>
    <r>
      <rPr>
        <sz val="11"/>
        <color theme="1"/>
        <rFont val="Arial"/>
        <family val="2"/>
      </rPr>
      <t xml:space="preserve">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t>
    </r>
    <r>
      <rPr>
        <sz val="11"/>
        <rFont val="Arial"/>
        <family val="2"/>
      </rPr>
      <t>Instalación andamios de carga,  plataforma  y acero de refuerzo para Viga Cabezal y se funde con topes sísmicos y pedestales.</t>
    </r>
    <r>
      <rPr>
        <sz val="11"/>
        <color theme="1"/>
        <rFont val="Arial"/>
        <family val="2"/>
      </rPr>
      <t xml:space="preserve">
PILA 3: Se funde núcleos de Caissons 11, 12, 13 y 14. Se instala concreto de solado,  se instala acero de refuerzo para el Dado y se funde e instalación acero de refuerzo último tramo de columna en H</t>
    </r>
    <r>
      <rPr>
        <sz val="11"/>
        <rFont val="Arial"/>
        <family val="2"/>
      </rPr>
      <t>. Instalación andamios de carga, plataforma y acero de refuerzo  para Viga Cabezal, topes sísmicos y pedestales y se funde.</t>
    </r>
    <r>
      <rPr>
        <sz val="11"/>
        <color theme="1"/>
        <rFont val="Arial"/>
        <family val="2"/>
      </rPr>
      <t xml:space="preserve">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t>
    </r>
    <r>
      <rPr>
        <sz val="11"/>
        <rFont val="Arial"/>
        <family val="2"/>
      </rPr>
      <t>Instalación acero de refuerzo losa de aproximación y se funde.
Instalación de mortero de nivelación con Sika-Grout sobre pedestales..</t>
    </r>
    <r>
      <rPr>
        <sz val="11"/>
        <color rgb="FFFF0000"/>
        <rFont val="Arial"/>
        <family val="2"/>
      </rPr>
      <t xml:space="preserve">
</t>
    </r>
    <r>
      <rPr>
        <u/>
        <sz val="11"/>
        <rFont val="Arial"/>
        <family val="2"/>
      </rPr>
      <t xml:space="preserve">SUPERESRUCTURA
</t>
    </r>
    <r>
      <rPr>
        <sz val="11"/>
        <rFont val="Arial"/>
        <family val="2"/>
      </rPr>
      <t xml:space="preserve">Vanos 1, 2, 3 , 4 y 5: Instalación de Vigas prefabricadas sobre apoyos de neopreno, instalación de pre-losas, acero de refuerzo de la losa y diafragmas y se funden. En el vano 6, se instalan vigas prefabricadas sobre apoyos de neopreno, se construye diafragma ,se instalan pre-losas Tipo B y se funde losa. Instalación plataforma y acero de refuerzo voladizos costado derecho e izquierdo vanos 1 , 2 , 3, 4 y 5 y se funden. Instalación acero de refuerzo y encofrado New Jersey  módulos costado derecho e izquierdo y se funden en vanos 1, 2, 3, 4 y 5.Se realizan acabados. Se instalan neoprenos en topes sísmicos. </t>
    </r>
    <r>
      <rPr>
        <sz val="11"/>
        <color rgb="FFFF0000"/>
        <rFont val="Arial"/>
        <family val="2"/>
      </rPr>
      <t xml:space="preserve">Falta instalar las juntas de dilatación.
</t>
    </r>
    <r>
      <rPr>
        <sz val="11"/>
        <color theme="1"/>
        <rFont val="Arial"/>
        <family val="2"/>
      </rPr>
      <t xml:space="preserve">
El avance en excavación y construcción de anillos es del 110,2%</t>
    </r>
    <r>
      <rPr>
        <u/>
        <sz val="9"/>
        <color theme="1"/>
        <rFont val="Calibri"/>
        <family val="2"/>
        <scheme val="minor"/>
      </rPr>
      <t/>
    </r>
  </si>
  <si>
    <t>NOV/2020</t>
  </si>
  <si>
    <t>Aporte 2020</t>
  </si>
  <si>
    <t>PK 5+040</t>
  </si>
  <si>
    <t xml:space="preserve">PK 5+600 </t>
  </si>
  <si>
    <t>PK 29+900</t>
  </si>
  <si>
    <t>Sobre la pata del talud rehabilitado, se hace el acopio 'provisional' del material de rezaga que se extrae de las galerías (peatonales / vehiculares), portal Medellín; para después transportarlo a la planta de trituración ubicada en el PK 11+700 o en el PK 1+200 o directamente ser llevado a los sitios donde se requiera un saneo de una plataforma vial. Se utiliza cargador articulado CAT 950, bulldozer D6T, un Bobcat y algunas volquetas que lo extraen del túnel. El material es amontonado formando una gran montaña. Se adecuo una sección de la vía para el paso vehicular y poder ocupar la calzada izquierda. En el acopio se trabaja con personal PARE/SIGA y se realiza limpieza con herramienta menor y barridos con cepillo rotativo montado en Bobcat.</t>
  </si>
  <si>
    <t>C303700071-8477-2317</t>
  </si>
  <si>
    <t>Cumplió aporte del mes de Enero 2021</t>
  </si>
  <si>
    <t>Dic-20</t>
  </si>
  <si>
    <t>Aporte de Enero -2021</t>
  </si>
  <si>
    <t>Giro 43</t>
  </si>
  <si>
    <t>Inactivo. Después de realizada la imprimación de granulares, se coloco la capa intermedia asfáltica tipo MSC-25. Se utilizaron los equipos Dynapac para colocar la capa asfáltica, junto con el equipo termo calentador y aplicador de la emulsión asfáltica. El área se tiene disponible para el acopio de materiales de construcción de puentes y estacionamiento de equipos.</t>
  </si>
  <si>
    <t xml:space="preserve">PK 11+800 </t>
  </si>
  <si>
    <t xml:space="preserve">PK 16+000 </t>
  </si>
  <si>
    <t xml:space="preserve">PK 19+200  </t>
  </si>
  <si>
    <t xml:space="preserve">PK 18+200  </t>
  </si>
  <si>
    <t>Corte, perfilado de talud + demoliciones + drenajes + Lanzavigas, CI</t>
  </si>
  <si>
    <t xml:space="preserve">PK 18+400  </t>
  </si>
  <si>
    <t>PK 20+150</t>
  </si>
  <si>
    <t xml:space="preserve">PK 20+270  </t>
  </si>
  <si>
    <t xml:space="preserve">PK  19+400 </t>
  </si>
  <si>
    <t>PK 19+600</t>
  </si>
  <si>
    <t>Mejoramiento de calzada, CI</t>
  </si>
  <si>
    <t xml:space="preserve">PK 21+700 </t>
  </si>
  <si>
    <t>Excavación mecánica de montaña rocosa, CD  + Muro rígido</t>
  </si>
  <si>
    <t xml:space="preserve">PK 21+150 </t>
  </si>
  <si>
    <t xml:space="preserve">Capa asfáltica - Demarcación horizontal, CI </t>
  </si>
  <si>
    <t xml:space="preserve">PK 22+232 </t>
  </si>
  <si>
    <t>Box culvert # 099, CI</t>
  </si>
  <si>
    <t xml:space="preserve">PK 22+430/480 </t>
  </si>
  <si>
    <t xml:space="preserve">Talud rehabilitado, CI </t>
  </si>
  <si>
    <t xml:space="preserve">PK 25+050 </t>
  </si>
  <si>
    <t>Lleno y compactación 
Sector Villa del Marques / Sindelhato, CD</t>
  </si>
  <si>
    <t xml:space="preserve">PK 25+600 </t>
  </si>
  <si>
    <t>Cortes y excavaciones mecánicas + descapotes. Alargue de Box # 119 y dos ODTs # 117 y 118, CD</t>
  </si>
  <si>
    <t xml:space="preserve">PK 27+800 </t>
  </si>
  <si>
    <t>PK 28+800</t>
  </si>
  <si>
    <t>Colocación de capa asfáltica MSC-25 + Construcción canal perimetral, CD</t>
  </si>
  <si>
    <t xml:space="preserve">PK 29+900 </t>
  </si>
  <si>
    <t>PK 30+000</t>
  </si>
  <si>
    <t>Excavación mecánica, cortes y descapotes, CD</t>
  </si>
  <si>
    <t xml:space="preserve">PK 30+500 </t>
  </si>
  <si>
    <t xml:space="preserve">Reforzamiento de talud - CI </t>
  </si>
  <si>
    <t xml:space="preserve">PK 30+600 </t>
  </si>
  <si>
    <t xml:space="preserve">PK 31+200 </t>
  </si>
  <si>
    <t>Consolidación de talud + drenajes, CD</t>
  </si>
  <si>
    <t>Socavación causada por brazo del Rio Cauca y nuevo trazo del  corredor vial (para una de las calzadas).</t>
  </si>
  <si>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h=10m,  PILA 1 Caisson 3 h=14,68m, PILA 1 Caisson 4 h=13m, PILA 2 Caisson 5 h=12,6m, PILA 2 Caisson 6 h=12m. PILA 3 Caisson 7 h=9m, PILA 3 Caisson 8 h=9m, ESTRIBO 2 Caisson 9 h=11,05m,  Caisson 10 h=9m,  .  El avance en la excavación y fundida de anillos es del 104,1%.
I</t>
    </r>
    <r>
      <rPr>
        <u/>
        <sz val="11"/>
        <color theme="1"/>
        <rFont val="Arial"/>
        <family val="2"/>
      </rPr>
      <t xml:space="preserve">NFRAESTRUCTURA TERMINADA
</t>
    </r>
    <r>
      <rPr>
        <sz val="11"/>
        <color theme="1"/>
        <rFont val="Arial"/>
        <family val="2"/>
      </rPr>
      <t xml:space="preserve"> ESTRIBO 1: Se funden núcleos de Caissons 1 y 2. </t>
    </r>
    <r>
      <rPr>
        <sz val="11"/>
        <rFont val="Arial"/>
        <family val="2"/>
      </rPr>
      <t>Se funde solado y se instala acero de refuerzo y encofrado Viga cabezal del Estribo y se funde. Se instala acero de refuerzo y encofrado  cuerpo del estribo y se funde. Instalación acero de refuerzo aletas integradas, topes sísmicos, pedestales y se funden. Estribo terminado</t>
    </r>
    <r>
      <rPr>
        <u/>
        <sz val="11"/>
        <color theme="1"/>
        <rFont val="Arial"/>
        <family val="2"/>
      </rPr>
      <t xml:space="preserve">
</t>
    </r>
    <r>
      <rPr>
        <sz val="11"/>
        <color theme="1"/>
        <rFont val="Arial"/>
        <family val="2"/>
      </rPr>
      <t>PILA 1. Se funde núcleo del caisson 3 y 4. Se funden columnas hasta el nivel de Viga Cabezal. Instalación andamios de carga, plataforma y aceo de refuerzo Viga Cabezal, topes sísmicos y pedestales y se funde.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t>
    </r>
    <r>
      <rPr>
        <sz val="11"/>
        <rFont val="Arial"/>
        <family val="2"/>
      </rPr>
      <t xml:space="preserve"> Instalación acero de refuerzo y encofrado de aletas integradas y se funden.</t>
    </r>
    <r>
      <rPr>
        <sz val="11"/>
        <color rgb="FFFF0000"/>
        <rFont val="Arial"/>
        <family val="2"/>
      </rPr>
      <t xml:space="preserve">
</t>
    </r>
    <r>
      <rPr>
        <u/>
        <sz val="11"/>
        <rFont val="Arial"/>
        <family val="2"/>
      </rPr>
      <t xml:space="preserve">SUPERESTRUCTURA
</t>
    </r>
    <r>
      <rPr>
        <sz val="11"/>
        <rFont val="Arial"/>
        <family val="2"/>
      </rPr>
      <t>Instalación  mortero de nivelación con Sika Grout sobre pedestales. Montaje del Equipo lanza-vigas.</t>
    </r>
    <r>
      <rPr>
        <sz val="11"/>
        <color rgb="FFFF0000"/>
        <rFont val="Arial"/>
        <family val="2"/>
      </rPr>
      <t xml:space="preserve">
</t>
    </r>
    <r>
      <rPr>
        <sz val="11"/>
        <rFont val="Arial"/>
        <family val="2"/>
      </rPr>
      <t>Vanos 1, 2,  3 y 4: Instalación de Vigas prefabricadas sobre apoyos de neopreno, construcción de Diafragmas, instalación de pre-losas, acero de refuerzo de la losa y se funden.</t>
    </r>
    <r>
      <rPr>
        <sz val="11"/>
        <color rgb="FFFF0000"/>
        <rFont val="Arial"/>
        <family val="2"/>
      </rPr>
      <t xml:space="preserve">
</t>
    </r>
    <r>
      <rPr>
        <sz val="11"/>
        <rFont val="Arial"/>
        <family val="2"/>
      </rPr>
      <t xml:space="preserve">Instalación plataforma , acero de refuerzo para voladizos vanos 2, 3 y 4 costado izquierdo y derecho y se funden.. Instalación acero de refuerzo y encofrado New Jersy vanos 1, 2, 3 y 4 costado izquierdo y se funden. Instalación acero de refuerzo y encofrado New Jersey  costado derecho e izquierdo y se funden. </t>
    </r>
    <r>
      <rPr>
        <sz val="11"/>
        <color rgb="FFFF0000"/>
        <rFont val="Arial"/>
        <family val="2"/>
      </rPr>
      <t>Falta instalar juntas de dilatación.</t>
    </r>
  </si>
  <si>
    <t xml:space="preserve">Inactivo. Tramo señalizado con delineadores tubulares y maletines + señalización horizontal. Se maneja como una intersección provisional  para entrar / salir al Municipio de Ebéjico. Hacia PK mayor o K 6+150 se realizo marcación para dar inicio a la perforación de pernos corrugados # 10 de L= 6 m en 3x3 y lagrimales de L= 1 m en  malla 6x6 m. (será un método de aseguramiento y consolidación de morro rocoso fracturado).  </t>
  </si>
  <si>
    <r>
      <rPr>
        <b/>
        <sz val="11"/>
        <color theme="1"/>
        <rFont val="Arial"/>
        <family val="2"/>
      </rPr>
      <t>AMPLIACIÓN PUENTE N°1 QUEBRADA LA NEGRA . PK0+110 UF1.</t>
    </r>
    <r>
      <rPr>
        <sz val="11"/>
        <color theme="1"/>
        <rFont val="Arial"/>
        <family val="2"/>
      </rPr>
      <t xml:space="preserve">  El concesionario inicia actividades el 21 de julio de 2020.  Este Puente está conformado por 4 luces en Vigas postensadas para una luz total de 105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para retiro del tablero y los New Jersey existentente. En el vano entre ejes 4 y 5  se retiran las Vigas existentes para remplazarlas . Estas vigas se encuentran reparadas con fibra de carbono y con deformaciones permanentes, producto de un desplazamiento que sufrió el  Estribo eje 5 y fué intervenido por Inteisa S.A. En el Estribo eje 5  se remplazarán elementos como la Viga cabezal, pantalla y talón que se apoyará sobre  pilas existentes construidas po Inteisa en el año 2013</t>
    </r>
    <r>
      <rPr>
        <sz val="11"/>
        <color rgb="FFFF0000"/>
        <rFont val="Arial"/>
        <family val="2"/>
      </rPr>
      <t xml:space="preserve">. </t>
    </r>
    <r>
      <rPr>
        <sz val="11"/>
        <rFont val="Arial"/>
        <family val="2"/>
      </rPr>
      <t>Se realiza la demolición del Estribo y el retiro de las vigas existentes. Se realizan cortes de tablero vanos 2 y  3,  se retira tablero y New Jersey existenrtes. Se instala plataforma para construcción de voladizos, Stell Deck para losa y acero de refuerzo vano 3 y se funde.. Instalación acero de refuerzo y encofrado Viga Cabezal, cuerpo del Estribo, topes si´smicos y pedestales en el Estribo 2 y se funde sobre pilas existentes. Se instalan cuatro (4) vigas prefabricadas postensadas sobre apoyos de neopreno en el Vano 4, se construyen Diafragmas, se instala metal deck,  plataforma para voladizo, acero de refuerzo de la losa  y se funde  Vano 4. Para el Vano 1, se realiza corte y retiro de la losa existente, instalación de plataforma para voladizos, Steel Deck y acero de refuerzo de la losa y se funde. En el Vano 2 se realizan cortes para retiro del tablero, se retira tablero y New Jersey. Se instala plataforma para voladizos, metal deck, acero de refuerzo de la losa y se funde</t>
    </r>
    <r>
      <rPr>
        <sz val="11"/>
        <color rgb="FFFF0000"/>
        <rFont val="Arial"/>
        <family val="2"/>
      </rPr>
      <t xml:space="preserve">. </t>
    </r>
    <r>
      <rPr>
        <sz val="11"/>
        <rFont val="Arial"/>
        <family val="2"/>
      </rPr>
      <t>Perforaciones e instalación de platinas 5/8", pernnos, parales IPE-220, tubo D=4" baranda vehicular ambos costados. Aplicación de base anticorrociva y pintura epóxica en baranda costado izquierdo y derecho. Se realizan perforaciones e instalación de platinas y desviadores para reforzamiento de Vigas  en Vano 1  Vigas 1 y 4,  Vano 2  Viga 8, Vano 3 Viga 12. Se instalan cables y se tensionan.
Se instala carpeta asfáltica de rodadura. Ampliación terminada.</t>
    </r>
  </si>
  <si>
    <t>Ampliación Puente 6  La Potrera UF1</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</si>
  <si>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t>
    </r>
  </si>
  <si>
    <t>C303700071-8477-0083</t>
  </si>
  <si>
    <t>Giro 11 Semestral</t>
  </si>
  <si>
    <t>C303700071-8477-2319</t>
  </si>
  <si>
    <t>Enero-2021</t>
  </si>
  <si>
    <t>C303700071-8477-2318</t>
  </si>
  <si>
    <r>
      <rPr>
        <b/>
        <sz val="11"/>
        <color theme="1"/>
        <rFont val="Arial"/>
        <family val="2"/>
      </rPr>
      <t xml:space="preserve">Licencia Ambiental </t>
    </r>
    <r>
      <rPr>
        <sz val="11"/>
        <color theme="1"/>
        <rFont val="Arial"/>
        <family val="2"/>
      </rPr>
      <t xml:space="preserve">
•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t>
    </r>
    <r>
      <rPr>
        <sz val="12"/>
        <rFont val="Arial"/>
        <family val="2"/>
      </rPr>
      <t/>
    </r>
  </si>
  <si>
    <t>Corte y fracturación de montaña rocosa - CI</t>
  </si>
  <si>
    <t xml:space="preserve">RAP (Recycling Aspalto Pavement) </t>
  </si>
  <si>
    <t xml:space="preserve"> Protección de talud contra caídas de rocas + alargue de Box (# 085), CI / CD</t>
  </si>
  <si>
    <t>3. ESTADO DE AVANCE SOCIAL</t>
  </si>
  <si>
    <t>C303700071-8477-2320</t>
  </si>
  <si>
    <t>Ene-21</t>
  </si>
  <si>
    <t>Aporte de Febrero -2021</t>
  </si>
  <si>
    <t>Giro 44</t>
  </si>
  <si>
    <t>Aporte semestral 2021-01</t>
  </si>
  <si>
    <t>Box # 072 + Fresado + Granulares CD + Mejoramiento de la calzada existente o CI</t>
  </si>
  <si>
    <t>Material seleccionado (estructura de pavimento flexible) + capa asfáltica + señalización en CD</t>
  </si>
  <si>
    <t>Ampliación Puente 22  La Muñoz 1  UF1</t>
  </si>
  <si>
    <t>Ampliación Puente 21  La Guaracú 1 UF1</t>
  </si>
  <si>
    <t xml:space="preserve">Las planta concretera del PK 13 realiza la fabricación de: concretos lanzados, concretos estructurales, morteros de inyección y los concretos simples; según los requerimientos de cada uno de los frentes activos que los requieran. </t>
  </si>
  <si>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TERMINADA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  TERMINADA</t>
    </r>
    <r>
      <rPr>
        <sz val="11"/>
        <color theme="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 Se realizan acabados de New Jersey. </t>
    </r>
  </si>
  <si>
    <t xml:space="preserve">Acopio de material de rezaga, portal Santafe. </t>
  </si>
  <si>
    <t>Excavación mecánica para muro # 165 - CI</t>
  </si>
  <si>
    <t>Inactivo. Colocada la capa intermedia de mezcla asfáltica tipo MCS-25 y posterior demarcación, se transita por esta nueva calzada y se abandona la nueva bajando para realizar la construcción de cunetas con sección en L. Sector Polvorería / Llanerito.
Por lo tanto desde La Margarita del 8 hacia La Guaracú I se realizo el fresado "en frio" selectivo y por franjas. Una vez agregados los áridos vírgenes se imprimaron y se coloco la capa intermedia de mezcla asfáltica tipo MSC-25. Se interviene en esta calzada el puente existente para su ampliación.</t>
  </si>
  <si>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TERMINADA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Se funde losa de aproximación Estribo 1.
PILA 1: Se funden los núcleos de los Caissons 4, 5 y 6. Se funden de Columnas hasta el nivel de Viga Cab 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t>
    </r>
    <r>
      <rPr>
        <sz val="11"/>
        <color rgb="FFFF0000"/>
        <rFont val="Arial"/>
        <family val="2"/>
      </rPr>
      <t xml:space="preserve"> </t>
    </r>
    <r>
      <rPr>
        <sz val="11"/>
        <color theme="1"/>
        <rFont val="Arial"/>
        <family val="2"/>
      </rPr>
      <t xml:space="preserve">
Se construye losa en concreto reforzado para la unión entre los puentes PK8+705 y PK8+800.
</t>
    </r>
    <r>
      <rPr>
        <u/>
        <sz val="11"/>
        <color theme="1"/>
        <rFont val="Arial"/>
        <family val="2"/>
      </rPr>
      <t xml:space="preserve">SUPERESTRUCTURA
</t>
    </r>
    <r>
      <rPr>
        <sz val="11"/>
        <rFont val="Arial"/>
        <family val="2"/>
      </rPr>
      <t>Instalación de mortero de nivelación con Sika Grout sobre pedestales. Montaje del equipo lanza-vigas.
VANO 1 y 2: Instalación de Vigas prefabricadas sobre apoyos de neopreno, construcción de diafragmas, instalación de pre-losas , instalación acero de refuerzo  losas y se funden para ambas calzadas</t>
    </r>
    <r>
      <rPr>
        <sz val="11"/>
        <color rgb="FFFF0000"/>
        <rFont val="Arial"/>
        <family val="2"/>
      </rPr>
      <t>.</t>
    </r>
    <r>
      <rPr>
        <sz val="11"/>
        <rFont val="Arial"/>
        <family val="2"/>
      </rPr>
      <t xml:space="preserve"> Instalación plataforma y acero de refuerzo voladizo costado derecho e izquierdo calzadas izquierda  y se funden</t>
    </r>
    <r>
      <rPr>
        <sz val="11"/>
        <color rgb="FFFF0000"/>
        <rFont val="Arial"/>
        <family val="2"/>
      </rPr>
      <t>.</t>
    </r>
    <r>
      <rPr>
        <sz val="11"/>
        <rFont val="Arial"/>
        <family val="2"/>
      </rPr>
      <t xml:space="preserve"> Instalación acero de refuerzo y encofrado defensas tipo New Jersey y se funden en calzada izquierda . Se realizan acabados. Instalación plataforma y acero de refuerzo voladizos calzada derecha costado derecho y se funden</t>
    </r>
    <r>
      <rPr>
        <sz val="11"/>
        <color rgb="FFFF0000"/>
        <rFont val="Arial"/>
        <family val="2"/>
      </rPr>
      <t>.</t>
    </r>
    <r>
      <rPr>
        <sz val="11"/>
        <rFont val="Arial"/>
        <family val="2"/>
      </rPr>
      <t xml:space="preserve"> Instalación acero de refuerzo y encofrado New Jersey ambos costados calzada derecha, se funen y se realizan acabados.</t>
    </r>
  </si>
  <si>
    <r>
      <rPr>
        <b/>
        <sz val="11"/>
        <color theme="1"/>
        <rFont val="Arial"/>
        <family val="2"/>
      </rPr>
      <t>AMPLIACIÓN PUENTE N°3 QUEBRADA LA COLA . PK2+430 UF1.</t>
    </r>
    <r>
      <rPr>
        <sz val="11"/>
        <color theme="1"/>
        <rFont val="Arial"/>
        <family val="2"/>
      </rPr>
      <t xml:space="preserve">  El concesionario inicia actividades el 1 de junio de 2020.  Este Puente está conformado por 3 luces en Vigas postensadas para una luz total de 60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y se retira el tablero y los New Jersey existentes en el primer vano.  Demolición de losa sobre Vigas existentes. Instalación de plataforma para construcción de voladizos ambos costados. Se realizan perforaciones  y cortes en la losa existente vanos 1, 2 y 3. Se instala concreto de 49 Mpa. para nivelación de vigas vanos 1 , 2 y 3. Se instalan láminas de Steel-Deck , para losa vanos 1 , 2 y 3. Se instala acero de refuerzo losa vanos 1 , 2  y 3 y se funden..</t>
    </r>
    <r>
      <rPr>
        <sz val="11"/>
        <color rgb="FFFF0000"/>
        <rFont val="Arial"/>
        <family val="2"/>
      </rPr>
      <t xml:space="preserve"> </t>
    </r>
    <r>
      <rPr>
        <sz val="11"/>
        <rFont val="Arial"/>
        <family val="2"/>
      </rPr>
      <t>Se instala baranda metálica por ambos costados y pintura de poliuretano.</t>
    </r>
    <r>
      <rPr>
        <sz val="11"/>
        <color rgb="FFFF0000"/>
        <rFont val="Arial"/>
        <family val="2"/>
      </rPr>
      <t xml:space="preserve"> Falta instalar carpeta de rodadura.</t>
    </r>
  </si>
  <si>
    <r>
      <rPr>
        <b/>
        <sz val="11"/>
        <color theme="1"/>
        <rFont val="Arial"/>
        <family val="2"/>
      </rPr>
      <t>AMPLIACIÓN PUENTE N°4 QUEBRADA LA NUEZ . PK2+600 UF1.</t>
    </r>
    <r>
      <rPr>
        <sz val="11"/>
        <color theme="1"/>
        <rFont val="Arial"/>
        <family val="2"/>
      </rPr>
      <t xml:space="preserve">  El concesionario inicia actividades el 3 de agosto de 2020.  Este Puente está conformado por 3 luces en Vigas postensadas para una luz total de 80m.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para retiro del tablero y los New Jersey existentente.  Se  retira  tablero y New Yersey vanos 1 y 2. Instalación de plataforma para voladizo, Steel-Deck, acero de refuerzo losa vanos 1 y 2 y se funden. Retiro de tablero y New Jersey existentes en vano 3. Para este Vano se instala metal deck, plataforma de voladizos, acero de refuerzo de la losa y se funde</t>
    </r>
    <r>
      <rPr>
        <sz val="11"/>
        <color rgb="FFFF0000"/>
        <rFont val="Arial"/>
        <family val="2"/>
      </rPr>
      <t xml:space="preserve">. </t>
    </r>
    <r>
      <rPr>
        <sz val="11"/>
        <rFont val="Arial"/>
        <family val="2"/>
      </rPr>
      <t xml:space="preserve">Perforaciones para instalación de platinas baranda vehicular. Instalación de platinas 5/8", pernos y parales IPE-220  y tubería metálica costado izquierdo y derecho. Instalación de pintura anticorrociva y pintura de poliuretano. Construcción de bases de apoyo para instalación de postes luminarias costado izquierdo. </t>
    </r>
    <r>
      <rPr>
        <sz val="11"/>
        <color rgb="FFFF0000"/>
        <rFont val="Arial"/>
        <family val="2"/>
      </rPr>
      <t xml:space="preserve"> </t>
    </r>
    <r>
      <rPr>
        <sz val="11"/>
        <rFont val="Arial"/>
        <family val="2"/>
      </rPr>
      <t>Ampliación terminada</t>
    </r>
    <r>
      <rPr>
        <sz val="11"/>
        <color rgb="FFFF0000"/>
        <rFont val="Arial"/>
        <family val="2"/>
      </rPr>
      <t>, Falta instalar carpeta de rodadura.</t>
    </r>
  </si>
  <si>
    <t>Cumplió aporte del mes de Octubre 2020 ajuste ipc</t>
  </si>
  <si>
    <t xml:space="preserve">PK 9+650 </t>
  </si>
  <si>
    <t>Corte mecánico con CAT - ODT # 085, prolongación de tramo ya iniciado. CD + Muro # 109 en HA (con 3 módulos separados). El tramo a intervenir es denominado como el ramal norte de San Jerónimo</t>
  </si>
  <si>
    <t xml:space="preserve">Construcción del boxculvert vehicular (con un falso túnel) a la Vda,. Guaimaral, CD </t>
  </si>
  <si>
    <t>1y3</t>
  </si>
  <si>
    <t>C303700071-8477-2321</t>
  </si>
  <si>
    <t>Feb-21</t>
  </si>
  <si>
    <t>Aporte de Marzo -2021</t>
  </si>
  <si>
    <t>Giro 45</t>
  </si>
  <si>
    <t>C303700071-8477-2322</t>
  </si>
  <si>
    <t>Intereses Giro 4</t>
  </si>
  <si>
    <t>PK 4+400</t>
  </si>
  <si>
    <t xml:space="preserve">PK 10+750 </t>
  </si>
  <si>
    <t>Box Doña Rosa - Excavación mecánica, muro escollera, demolición de negocio, CI</t>
  </si>
  <si>
    <t xml:space="preserve">PK 14+400 </t>
  </si>
  <si>
    <t xml:space="preserve">Granulares + capa asfáltica sobre ODT + Demarcación horizontal, CD </t>
  </si>
  <si>
    <t>PK 14+700</t>
  </si>
  <si>
    <t xml:space="preserve">Mezcla asfáltica en caliente, MSC-25 + Demarcación horizontal, CD </t>
  </si>
  <si>
    <t xml:space="preserve">PK 15+800 </t>
  </si>
  <si>
    <t>Mejoramiento de la calzada existente, CD.</t>
  </si>
  <si>
    <t xml:space="preserve">PK 15+400 </t>
  </si>
  <si>
    <t xml:space="preserve">La planta concretera del PK 13 realiza la fabricación de: concretos lanzados, concretos estructurales, morteros de inyección y los concretos simples; según los requerimientos de cada uno de los frentes activos que los requieran. </t>
  </si>
  <si>
    <t xml:space="preserve">Construcción ramal Sur, como intersección en superficie - Boxculvert # 209 y ODTs - Zona urbana de San Jerónimo, CI </t>
  </si>
  <si>
    <t>Calzada en mejoramiento: Fresado de carpeta asfáltica y/o demolición, drenajes + ODTs en tubería + Muro en HA # 042 + ODT # 216 y # 094, CI</t>
  </si>
  <si>
    <t xml:space="preserve">PK 24+400/700 </t>
  </si>
  <si>
    <t>Trabajos en la Bahía o zona de servicio (Ahuyamal), CI</t>
  </si>
  <si>
    <t xml:space="preserve">a) Inactivo. Actividad de consolidación con pernos pasivos de anclaje # 10 y con L= 9 m. Se coloca sobre la cara expuesta del talud, paneles de malla electrosoldada de acero (15x15x6) + lagrimales en PVC. También se fundieron dados de apoyo (en concreto 20 x 20 cm) de las platinas y tuercas en cada uno de los anclajes. En los trabajos se trabaja con personal suspendido. Sector Tierra Mítica.
b) Sobre la calzada opuesta (o CD), se realiza un corte de un talud bajo en altura y se hacen llenos con material seleccionado. Se entra en el proceso de colocación de granulares que conformaran la estructura del pavimento flexible, a conectar el tramo del boxculvert; se utiliza motoniveladora CAT y el vibro para afirmados.  </t>
  </si>
  <si>
    <t xml:space="preserve">PK 33+500 </t>
  </si>
  <si>
    <t>Muro en TA # 064 (Aproche o rampa sobre el estribo #2 del nuevo puente sobre el Rio Cauca + ODT x 1500 mm (# 215), CI</t>
  </si>
  <si>
    <t xml:space="preserve">El material de fresado es llevado (mediante acarreo) al sector de Ahuyamal, sobre tramo vial antiguo PK 25+800. También se esta utilizando el fresado para combinarlo y utilizarlo con los granulares de sub base (se mezcla en proporción 4:1), ej. en Guaimaral. </t>
  </si>
  <si>
    <t xml:space="preserve">PK 0+650/700 </t>
  </si>
  <si>
    <t>MOVIMIENTO TIERRA o MATERIAL DE DESCOMBRO, CI</t>
  </si>
  <si>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t>
    </r>
    <r>
      <rPr>
        <u/>
        <sz val="11"/>
        <color theme="1"/>
        <rFont val="Arial"/>
        <family val="2"/>
      </rPr>
      <t>INFRAESTRUCTURA  TERMINADA</t>
    </r>
    <r>
      <rPr>
        <sz val="11"/>
        <color theme="1"/>
        <rFont val="Arial"/>
        <family val="2"/>
      </rPr>
      <t>.</t>
    </r>
    <r>
      <rPr>
        <u/>
        <sz val="11"/>
        <color theme="1"/>
        <rFont val="Arial"/>
        <family val="2"/>
      </rPr>
      <t/>
    </r>
  </si>
  <si>
    <r>
      <rPr>
        <b/>
        <sz val="11"/>
        <color theme="1"/>
        <rFont val="Arial"/>
        <family val="2"/>
      </rPr>
      <t xml:space="preserve">AMPLIACIÓN PUENTE N°9 QUEBRADA SAN GREGORIO . </t>
    </r>
    <r>
      <rPr>
        <b/>
        <sz val="11"/>
        <rFont val="Arial"/>
        <family val="2"/>
      </rPr>
      <t>PK7+960 UF1.</t>
    </r>
    <r>
      <rPr>
        <sz val="11"/>
        <rFont val="Arial"/>
        <family val="2"/>
      </rPr>
      <t xml:space="preserve">  El concesionario inicia actividades el 8 de octubre de 2020.  Este Puente está conformado por 4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rFont val="Arial"/>
        <family val="2"/>
      </rPr>
      <t>Se realiza retiro de carpeta asfáltica existente mediante fresado. Perforaciones a la losa existente con saca núcleos y cortes en la losa de aproximadamente 1,80X3,50 m  para retiro del tablero y los New Jersey existentente.  Se realiza retiro del tablero y New Jersey en los Vanos 5, 4 ,3, 2 y 1. Demolición de tablero sobre Vigas y encofrado realce de Vigas</t>
    </r>
    <r>
      <rPr>
        <sz val="11"/>
        <color rgb="FFFF0000"/>
        <rFont val="Arial"/>
        <family val="2"/>
      </rPr>
      <t>.</t>
    </r>
    <r>
      <rPr>
        <sz val="11"/>
        <rFont val="Arial"/>
        <family val="2"/>
      </rPr>
      <t xml:space="preserve"> Instalación de plataforma para voladizos, metal-deck, acero de refuerzo de la losa vanos 1, 2, 3, 4 y 5 y se funden</t>
    </r>
    <r>
      <rPr>
        <sz val="11"/>
        <color rgb="FFFF0000"/>
        <rFont val="Arial"/>
        <family val="2"/>
      </rPr>
      <t>. Se funden bordillos.  Instalación de platinas y desviadores reforzamiento externo de vigas 17 y 20. Se tensionan cables.</t>
    </r>
  </si>
  <si>
    <t>Puente PK 20+380 UF2.1. -  ESTRIBO 1. Acabados en módulos 1, 2 y 3 muro 105.</t>
  </si>
  <si>
    <t>Puente PK 20+380 UF2.1. PILA 1. Escarificación superficie de contacto para mesetas de nivelación sobre pedestales.</t>
  </si>
  <si>
    <t>pago de intereses del  aporte 44</t>
  </si>
  <si>
    <t>Aportes intereses fondeo 44</t>
  </si>
  <si>
    <t>Intereses Aporte 44</t>
  </si>
  <si>
    <t>pago de intereses del  aporte 41</t>
  </si>
  <si>
    <t>Intereses giro 11 semestre 11</t>
  </si>
  <si>
    <t>Intereses Aporte semestral 2021-01</t>
  </si>
  <si>
    <t>MASC int</t>
  </si>
  <si>
    <t>Intereses Giro 11 Semestral</t>
  </si>
  <si>
    <t>Sección intereses MASC</t>
  </si>
  <si>
    <t>Cumplió ( fecha extemporanea y pago de intereses)</t>
  </si>
  <si>
    <t>Sección intereses Interventoría y Supervisión</t>
  </si>
  <si>
    <t>Llenos y ODT # 008 + Disipador - CI</t>
  </si>
  <si>
    <t>Construcción de muro en TA o # 011 + Viga de realce + perfilado de talud.</t>
  </si>
  <si>
    <t>Muro # 037 - TA, Seguridad vial</t>
  </si>
  <si>
    <t>Perdida de banca, La Potrera - CD * Muro en HA # 167</t>
  </si>
  <si>
    <t>Reforzamiento y protección talud perfilado - Pavimento rígido, veredal</t>
  </si>
  <si>
    <t xml:space="preserve">a) Corresponde a la planta de trituración (Kleemann) que estaba instalada en La Volcana. Este material se procesa se tritura y se acopia para obtener: piedra filtro, sub base granular, base granular, materiales selectos y clasificados y/o materiales estabilizados para llenos. Encontramos allí, trituradoras, excavadoras, bulldozer D6T, cargador CAT articulado y volquetas.  
b) Inactivo. Terminada la conformación de la calzada incluyendo la imprimación de granulares, la colocación de la capa asfáltica y la construcción de cunetas laterales; se inicia la conformación de la calzada en construcción y el acceso al puente PK 11+110 de asados Doña Rosa, el muro en TA o # 036 y el retorno #1. Los espacios o áreas son ocupados(as) para el acopio de vigas pretensadas, para los equipos de carga / transporte y por grandes grúas. </t>
  </si>
  <si>
    <t>Corte talud (nueva perfilación) - Consolidación, cubrimiento y sostenimiento - CD</t>
  </si>
  <si>
    <t xml:space="preserve">Se realizo actividad de instalación y extendido de material de fresado, sobre la vía de acceso al negocio de Las Grutas o PK 13+200 CI (o sobre la segunda terraza).
Sobre el PK 15+400 CD hubo instalación del fresado en vía acceso antigua bloquera, sector antes de llegar a Tamarindos. Hay acopio temporal y voluminoso en la planta # 2 o PK 11+700. También se esta utilizando el fresado para combinarlo y utilizarlo con los granulares de sub base en tramos de mejoramiento vial y en el lleno de PK 11+800 "sobre la plataforma superior". (se mezcla en proporción 4:1).  </t>
  </si>
  <si>
    <t>Corte + nuevo perfilado de talud + protección, CD</t>
  </si>
  <si>
    <t>PK 33+000 CI</t>
  </si>
  <si>
    <t>Glorieta de San Nicolás - Drenajes - Ramales</t>
  </si>
  <si>
    <t>Inactivo. Hubo corte, acarreo de material de desecho, con maleza y rastrojo (que es llevado para emplearlo en trabajos de paisajismo en las partidas de Sopetrán); y también hay aporte + extendido de material para llenos. Hay un gran acopio de material de rezaga traído del túnel y de los cortes que proporcionan material rocoso.
La zona de la calzada antigua, se tiene como centro de acopio de material fresado o RAP. Sector El Ahuyamal.</t>
  </si>
  <si>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h=14m, Caisson 4 h=14m,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 Instalación acero de refuerzo Viga Cabezal y se funde.</t>
    </r>
    <r>
      <rPr>
        <sz val="11"/>
        <rFont val="Arial"/>
        <family val="2"/>
      </rPr>
      <t xml:space="preserve"> Instalación acero de refuerzo Dovela sobre Estribo. Se funde con topes sísmicos y losa superior. Construcción muro complementario costado izquierdo, se instala acero de refuerzo, encofrado para zapatas y vástagos en módulos1, 2, 3, 4, 5 y 6  y se funden.</t>
    </r>
    <r>
      <rPr>
        <u/>
        <sz val="11"/>
        <color theme="1"/>
        <rFont val="Arial"/>
        <family val="2"/>
      </rPr>
      <t xml:space="preserve">
</t>
    </r>
    <r>
      <rPr>
        <sz val="11"/>
        <color theme="1"/>
        <rFont val="Arial"/>
        <family val="2"/>
      </rPr>
      <t xml:space="preserve">ESTRIBO 2. Se funden los núcleos de los Caissons 11 y 12. Se instala concreto de solado para Viga Cabezal. </t>
    </r>
    <r>
      <rPr>
        <sz val="11"/>
        <rFont val="Arial"/>
        <family val="2"/>
      </rPr>
      <t>Se instala acero de refuerzo y encofrado para Viga Cabezal y se funde.</t>
    </r>
    <r>
      <rPr>
        <sz val="11"/>
        <color rgb="FFFF0000"/>
        <rFont val="Arial"/>
        <family val="2"/>
      </rPr>
      <t xml:space="preserve"> </t>
    </r>
    <r>
      <rPr>
        <sz val="11"/>
        <rFont val="Arial"/>
        <family val="2"/>
      </rPr>
      <t>Instalación acero de refuerzo fase 1 y 2 Dovela sobre estribo y se funden. Se instala acero de refuerzo y encofrado muro espaldar y aletas costado izquierdo y derecho y se funden.. Se funde losa aproximación Estribo 2.
PILA 1: Se funden núcleos de Caisson 3, 4, 5 y 6.Se instala acero de refuerzo y encofrado elevación de estas Columnas a nivel de Dado y se funden. Instalación de plataforma  y acero de refuerzo para el  Dado y se funde. Instalación acero de refuerzo y encofrado de columnas rectangulares y se funden a nivel de construcción de las Dovelas.</t>
    </r>
    <r>
      <rPr>
        <sz val="11"/>
        <color theme="1"/>
        <rFont val="Arial"/>
        <family val="2"/>
      </rPr>
      <t xml:space="preserve">
PILA 2.  Instalación de acero de refuerzo  y fundida de núcleos Caisson 7, 8, 9 y 10. Se instala plataforma y acero de refuerzo para el Dado y se funde. Instalación acero de refuerzo y encofrado y se funden Columnas A y B hasta el nivel de Dovelas</t>
    </r>
    <r>
      <rPr>
        <sz val="11"/>
        <color rgb="FFFF0000"/>
        <rFont val="Arial"/>
        <family val="2"/>
      </rPr>
      <t xml:space="preserve">
</t>
    </r>
    <r>
      <rPr>
        <u/>
        <sz val="11"/>
        <rFont val="Arial"/>
        <family val="2"/>
      </rPr>
      <t xml:space="preserve">SUPERESTRUCTURA
</t>
    </r>
    <r>
      <rPr>
        <sz val="11"/>
        <rFont val="Arial"/>
        <family val="2"/>
      </rPr>
      <t>PILA 1:</t>
    </r>
    <r>
      <rPr>
        <sz val="11"/>
        <color rgb="FFFF0000"/>
        <rFont val="Arial"/>
        <family val="2"/>
      </rPr>
      <t xml:space="preserve">  </t>
    </r>
    <r>
      <rPr>
        <sz val="11"/>
        <rFont val="Arial"/>
        <family val="2"/>
      </rPr>
      <t>Instalación de plataforma para construcción  de losa superior de conexión a Dovela sobre Pila; se instala acero de refuerzo y se funde. Se tensionan cables. Se instala plataforma  y acero de refuerzo para Dovela sobre Pila y Dovelas N°1. Se funde losa inferior, muros y losa superior. Montaje carros de avance para construir Dovelas N°2 , 3, 4, 5, 6, 7 y 8 voladizos1 y 2. Se instala acero de refuerzo, ductos, se funden y se tensionan cables. Se desplaza carro de avance para construir Dovela de cierre en voladizos 2 y 3, se instala acero de refuerzo y se funde. Seinstalan cables de continuidad y se tensionan.</t>
    </r>
    <r>
      <rPr>
        <sz val="11"/>
        <color rgb="FFFF0000"/>
        <rFont val="Arial"/>
        <family val="2"/>
      </rPr>
      <t xml:space="preserve">
</t>
    </r>
    <r>
      <rPr>
        <sz val="11"/>
        <rFont val="Arial"/>
        <family val="2"/>
      </rPr>
      <t>PILA 2: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y acero de refuerzo para construcción Dovela sobre Pila. Se funde losa inferior y muros. Instalación acero de refuerzo losa superior Dovela sobre Pila 2 y Dovelas 1 y se funde.Tensionamiento de cables Dovela N°1. Instalación de carros de avance para construcción de Dovelas N°2 , 3,  4,  5,  6 y 7 en voladizos 3 y 4. Se instala acero de refuerzo y encofrado y se funden. Se tensionan los cables de estas Dovelas.</t>
    </r>
    <r>
      <rPr>
        <sz val="11"/>
        <color rgb="FFFF0000"/>
        <rFont val="Arial"/>
        <family val="2"/>
      </rPr>
      <t xml:space="preserve"> </t>
    </r>
    <r>
      <rPr>
        <sz val="11"/>
        <rFont val="Arial"/>
        <family val="2"/>
      </rPr>
      <t>Dezplazamiento carros de avance para construcción de Dovelas N°8. Se instala acero de refuerzo y ductos para instalación de los cables. Se funden Dovelas y se instalan y se tensionan cables. Se instalan y se tensionan cables de continuidad 4, 4A, 5, 5A, 6, 6A, 7 y 7A.  Instalación acero de refuerzo de módulos de New Jersey por ambos costados. Se instala encofrado y se funden  por el costado izquierdo y derecho. Se realizan acabados. Se realiza la demolición de bloques de concreto en las Pilas 1 y 2. Se instalan platinas provisionales en el acceso y salida del Puente.</t>
    </r>
    <r>
      <rPr>
        <sz val="11"/>
        <color theme="1"/>
        <rFont val="Arial"/>
        <family val="2"/>
      </rPr>
      <t xml:space="preserve">
El avance en excavación y construcción de anillos es del 105,3,%</t>
    </r>
  </si>
  <si>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t>
    </r>
    <r>
      <rPr>
        <sz val="11"/>
        <color rgb="FFFF0000"/>
        <rFont val="Arial"/>
        <family val="2"/>
      </rPr>
      <t xml:space="preserve"> </t>
    </r>
    <r>
      <rPr>
        <sz val="11"/>
        <rFont val="Arial"/>
        <family val="2"/>
      </rPr>
      <t>ESTRIBO 1 Caissons 1 h=14,0m, Caisson 2 h=14,0m; PILA 1 Caisson 3 h=14m, Caisson 4 h=13,5m; PILA 2 Caisson 5 h=9,37m,  Caisson 6 h=9,8m, ESTRIBO 2 Caisson 7 h=11,3m,  Caisson 8 h=13,11m.  .  El avance en la excavación y fundida de anillos es del 145,7%</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
ESTRIBO 1: Instalación acero de refuerzo núcleo Caisson 1 y 2 y se funden. Instalación acero de refuerzo y encofrado elevación columnas de Caissons a nivel de Viga Cabezal. y se funden. Instalación andamios de carga , plataforma, acero de refuerzo Viga Cabezal y se funde con los topes sísmicos y pedestales.
PILA 1: Instalación acero de refuerzo núcleo Caisson 3 y 4 y e funden. Instalación acero de refuerzo y encofrado elevación columnas a nivel de Viga cabezal y e funden. Instalación andamio de carga, plataforma, acero de refuerzo Viga Cabezal, topes sísmicos, pedestales y se funde.
En el Estribo 1, se construye muro en concreto reforzado de 3 módulos para contención de rrelleno. Se instala acero de refuerzo, encofrado y se funde zapata del módulo 3. Se instala acero de refuerzo, encofrado y se funde el vástago . Se realiza excavación mecánica para módulo 1, instalación solado y acero de refuerzo zapata y v.astago. y se funden. Para el  módulo 2 se instala acero de refuerzo, encofrado zapata y vástago muro y se funden</t>
    </r>
  </si>
  <si>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t>
    </r>
    <r>
      <rPr>
        <sz val="11"/>
        <color rgb="FFFF0000"/>
        <rFont val="Arial"/>
        <family val="2"/>
      </rPr>
      <t xml:space="preserve"> </t>
    </r>
    <r>
      <rPr>
        <sz val="11"/>
        <rFont val="Arial"/>
        <family val="2"/>
      </rPr>
      <t>Se realiza instalación de baranda metálica por ambos costados del puente. Instalación de anticorrocivo y pintura. Se termina esta actividad.</t>
    </r>
  </si>
  <si>
    <t>Puente PK 9+900 UF 1- ESTRIBO 2. Muros laterales encofrados.</t>
  </si>
  <si>
    <t>Ampliación Puente N°21 PK16+130 UF2.1  Quebrada La Guaracú I.  Retiro de ménsulas y plataformas.</t>
  </si>
  <si>
    <t>Ampliación Puente N°21 PK16+130 UF2.1  Quebrada La Guaracú I. Losas fundidas en los 4 vanos.</t>
  </si>
  <si>
    <t>De acuerdo con el programa de trabajo presentado por el concesionario para la UF3.1.D, el concesionario  terminó actividades de instalación del revestimiento (con observaciones de calidad oficio-EPS4G-00087-20), la construcción drenajes D=400 mm, y continuó con la instalación de concreto hidráulico MR4-(45 Kg/cm2), la construcción de cárcamos de MT,  telecomunicaciones e ITS, en túnel principal, Portal Santa Fe, sin atrasos evidentes.</t>
  </si>
  <si>
    <t>En la UF 1: El concesionario en este periodo ejecuto las siguientes actividades: En recorrido de inspección de interventoría, se  evidenció que el concesionario,  no ejecutó actividades de traslado de redes secas, en este frente de obra activo.
Entre el PK2+210 a PK9+800 ACT  5,16 y 17. se ejecutó la liberación de cantidades de obra No 179, entre el concesionario, la interventoría y el subcontratista.
Avance a la fecha UF1: Redes Secas 96%
En la UF3: El concesionario en este periodo ejecuto las siguientes actividades:  En recorrido de inspección de interventoría, se  evidenció que el concesionario, no ejecutó actividades en este frente de obra activo.
Avance a la fecha UF3: Redes Secas 97%.</t>
  </si>
  <si>
    <r>
      <rPr>
        <b/>
        <sz val="11"/>
        <rFont val="Arial"/>
        <family val="2"/>
      </rPr>
      <t xml:space="preserve">Ruta 6204  Santafé de Antioquia - San Jerónimo
</t>
    </r>
    <r>
      <rPr>
        <sz val="11"/>
        <color rgb="FFFF0000"/>
        <rFont val="Arial"/>
        <family val="2"/>
      </rPr>
      <t xml:space="preserve">
</t>
    </r>
    <r>
      <rPr>
        <sz val="11"/>
        <rFont val="Arial"/>
        <family val="2"/>
      </rPr>
      <t>-  Actividades de limpieza de cunetas.
-  Actividades de Rocería.
-  Limpieza de márgenes y calzada.
-  Actividades de limpieza de obras transversales.
-  La vía se encuentra en funcionamiento Normal.
-  Desvío en el PR08+200 al PR08+800. Normal Funcionamiento.
-  Desvío en el PR10+300 al PR11+000. Normal Funcionamiento.
-  Desvío en el PR12+000 al PR13+100. Normal Funcionamiento.
-  Desvío en el PR15+000 al PR15+800. Normal Funcionamiento.
-  Desvío en el PR16+080 al PR17+900. Normal Funcionamiento.
-  Desvío en el PR18+700 al PR19+900. Normal Funcionamiento.
-  Desvío en el PR20+050 al PR20+200. Normal Funcionamiento.</t>
    </r>
  </si>
  <si>
    <t xml:space="preserve">Seguimiento oficina fija de atención al usuario </t>
  </si>
  <si>
    <t>Seguimiento PQRS del proyecto</t>
  </si>
  <si>
    <t>Lugar: Santa fe de Antioquia, seguimiento oficina fija de atención al usuario.</t>
  </si>
  <si>
    <t>Lugar: Santa fe de Antioquia, Seguimiento PQRS del proyecto.</t>
  </si>
  <si>
    <t>TODAS</t>
  </si>
  <si>
    <t>REVISIÓN Y ANALISIS DE INSUMOS PREDIALES</t>
  </si>
  <si>
    <t>Estudio de Fichas Prediales y Avaluos Comerciales Corporativos de las Unidades Funcionales 1 y 2</t>
  </si>
  <si>
    <t>REVISIÓN DE LA PLATAFORMA OLYMPUS</t>
  </si>
  <si>
    <t>Se realizó verificación, observación y aprobación de cada uno de los datos que se ingresaron a la plataforma Olympus por parte del Concesionario.</t>
  </si>
  <si>
    <t xml:space="preserve">a) El tramo ya cuenta con la mezcla asfáltica en caliente tipo MSC-25. Se reactiva nuevamente la construcción de cunetas con sección V y con sección en L sobre el PK 3+200. Se termino de construir el canal abierto tipo cárcamo con bordillos discontinuos para captación de aguas "por bombeo" de la nueva calzada y recibir aguas de ODT. Se utilizo concreto premezclado de 21 MPa, transportado en mixer. Hubo traslado y resembrado de palmeras traídas del sector El arriero.  
b) Inactivo. Realizado el fresado y excavación en busca de fallos, blandones y humedades se realizo la instalación de  base granular e  imprimación de granulares con emulsión de rompimiento lento y posterior instalación de mezcla asfáltica tipo MSC-25. Se interviene nuevamente el tramo para la construcción de cunetas en concreto con sección en L. Sector intervenido frente al Trapiche comunitario y Rancho Alegre.  </t>
  </si>
  <si>
    <t xml:space="preserve">El tramo ya cuenta con la capa intermedia asfáltica en caliente tipo MSC-25. Mediante el uso de disco diamantado y una pajarita se realiza la construcción y/o el realce del nivel de la cuneta "existente" con sección en L. Se encuentra en ampliación un puente existente. El tránsito automotor circula por la nueva calzada. </t>
  </si>
  <si>
    <t xml:space="preserve">Inactivo. Después de aplicada la mezcla asfáltica en caliente, tipo MSC-25, se llevo a cabo la demarcación horizontal con pintura para trafico en color (B/A). También se construyeron tramos de cunetas con sección en L y se colocaron defensas metálicas tipo bionda. El tramo se dio al servicio del tránsito automotor. Por lo tanto la calzada existente entrara para su intervención con los trabajos de mejoramiento y desmantelamiento de puentes existentes. </t>
  </si>
  <si>
    <t xml:space="preserve">a) Inactivo. Un largo tramo fue intervenido con fresados. Algunos tramos implico adición y cambio de granulares (en todo o parte del ancho de calzada). Se aplico la mezcla asfáltica en caliente tipo MSC-25. Mientras tanto, todo el tramo se sigue interviniendo con el desmantelamiento y la ampliación de los puentes vehiculares existentes.
La calzada nueva "opuesta o CI" desde la Qda. Saltos y Pisquines hasta la Rochela, se dio al servicio del tránsito vehicular previa demarcación + señalización y colocación de defensas metálicas.  
b) Inactivo. Cerca a La Rochela, se termino el fresado de la vía existente, común equipo SANY C8. Hubo fresado por franjas y bacheos aislados selectivos según la severidad de las grietas, la deformación o desintegración de la capa asfáltica existente. Allí hubo que subir la rasante por lo menos en 1.5 m., para igualarla en altura con la nueva vía y poder acceder con el mismo nivel a los nuevos puentes vehiculares de doble calzada - La Rochela. El material de RAP fue llevado a La Frisola. Sector limites municipales / Eutimio. </t>
  </si>
  <si>
    <t>Corte mecánico + perfilado de talud + sostenimiento - CI y Box gemelo # 057 (canalización de la Qda. La San Juana II) + ODT # 058 + MSC-25</t>
  </si>
  <si>
    <t xml:space="preserve">a) Inactivo. Se conformo el paquete estructural y granular del pavimento flexible. Posteriormente se coloco la capa intermedia de mezcla asfáltica, utilizando el tren de pavimentación Dynapac. El tramo hacia PK mayor ya cuenta con la demarcación horizontal, y se habilita para el tránsito vehicular. Hubo necesidad de construir un muro escollera. 
b) Inactivo. Sobre la calzada opuesta (o PK 13+400 CI), se realizo la construcción de la ODT # 169 x 1500 mm. obra de drenaje que ya atravesó la calzada existente. Se le hizo el buzón intermedio. Conformado el paquete granular y estructural del pavimento flexible, se le realizo su imprimación y se coloco finalmente la capa asfáltica MSC-25. Hay excavaciones mecánicas y adecuación del piso (se usa rana para compactación) para la construcción de cunetas en concreto. Hubo excavación lateral donde se coloco tubería Novafort de 23" y 32" de diámetro. También hubo necesidad de ampliar la longitud de los cabezotes de las alcantarillas como la # 63 y 67, y se intervinieron las ODTs # 64, 65 y 66. Hay chequeos topográficos. Sector frente y diagonal a La Jungla (que cuando se termine) se unirá con su tramo inmediato y antecesor de Las Grutas. El tránsito automotor circula por la nueva por está nueva guiado por maletines y delineadores tubulares.  </t>
  </si>
  <si>
    <t>Inactivo. Mediante el uso del tren o equipo de pavimentación Dynapac, se extendió y coloco la capa intermedia de mezcla asfáltica tipo MSC-25. Seguidamente se hizo la demarcación horizontal, utilizando pintura para trafico (B/A) a base de agua. También se instalaron defensas metálicas tipo bionda. Se habilito el paso del tránsito automotor para liberar y entrar a rehabilitar la calzada existente.</t>
  </si>
  <si>
    <t>a) Inactivo. Sobre la obra y tramos anexos, se conformo el paquete estructural del pavimento flexible. Colocados y compactados los granulares se procedió a la imprimación utilizando emulsión asfáltica de curado lento. Posteriormente se coloco la capa intermedia de mezcla asfáltica, utilizando el tren de pavimentación Dynapac. Hubo construcción de vía veredal. El tramo cuenta con la demarcación horizontal y se habilito para el tránsito vehicular. También se instalaron defensas metálicas tipo bionda. 
b) Inactivo. Sobre la calzada opuesta (o PK 14+800 CI) se termino la fase de consolidación y protección del talud (a una pendiente) se coloco malla electrosoldada con perforación para pernos y drenes en PVC. También hubo aplicación de concreto lanzado. Ahora se construyen subdrenaje laterales (geotextil NT + piedra filtro + tubo ranurado) y cunetas laterales en con sección en L utilizando concreto premezclado de 21 MPa. El tránsito automotor circula por la calzada opuesta y se libera la calzada existente. Sector La Bloquera.</t>
  </si>
  <si>
    <t xml:space="preserve">Inactivo. El tramo ya cuenta con la capa asfáltica intermedia tipo MSC-25 (sobre el antiguo sector Margarita del 8 o variante a San Jerónimo). Con su señalización o demarcación horizontal se habilito al servicio del tránsito automotor de un largo tramo siendo utilizado para el rodaje sobre el nuevo puente sobre la Guaracú I . </t>
  </si>
  <si>
    <t xml:space="preserve">Inactivo. La plataforma de la segunda calzada ya cuenta con la capa intermedia asfáltica tipo MSC-25. Se concluye la construcción de una bajante escalonada que recoge y conduce aguas de cunetas lineales de la nueva calzada (se utiliza concreto pre mezclado colocado por gravedad). Personal instalo defensas metálicas tipo bionda. También se colocaron sardineles prefabricados tope llantas. Se construyeron cunetas (con sección triangular o en L con concreto de 21 MPa) y filtros. </t>
  </si>
  <si>
    <t xml:space="preserve">Inactivo. La plataforma de la segunda calzada ya cuenta con la capa intermedia asfáltica tipo MSC-25, frente al conjunto residencial Palmeras 2 y diagonal a Palmeras 1. Se realizo la construcción de cunetas en L en concreto y de un disipador en concreto (para la ODT # 079 x 900 mm.) con dirección hacia la pata del talud del terraplén. El concreto utilizado es premezclado (21 MPa) colocado por gravedad mediante canales en PVC. Hacia el PK. También se colocaron defensas metálicas tipo bionda. Después de cortar un morro terreo, ubicado sobre el separador de calzadas, (con el fin de aumentar el radio de curvatura de la vía existente), se alarga la ODT, se le construye un buzón central y se realiza saneo a la sub rasante. Se realizaron llenos compactados con Hamm y la adición de granulares de SBG / BG, imprimados los áridos se coloca la capa intermedia de mezcla asfáltica MSC-25.     
Este frente de obra es zona limite entre la UF-1.0 y UF-2.1 y se encuentra ubicado en la zona urbana de San Jerónimo. </t>
  </si>
  <si>
    <t>Inactivo. El tramo cuenta con la capa intermedia de mezcla asfáltica tipo MSC-25. Se hizo la demarcación horizontal, utilizando pintura para trafico (B/A) a base de agua. También se instalaron defensas metálicas tipo bionda. Se habilito el tramo para el paso del tránsito automotor y poder libertar y entrar a rehabilitar la calzada existente.</t>
  </si>
  <si>
    <t>Los cortes sobre los taludes (en cajón) mostraron desde su comienzo ser altamente erosionables y se formaron poco a poco deslaves y surcos, y en consecuencia el talud mas alto y con forma sesgada sufrió descompresión en varios tramos. La temporada invernal afecto el estado de los agrietamientos. Por lo tanto se continua su peinado (mecánico con CAT y que no se concluyo) para remover el material fallado y de esta manera se tiende con una menor pendiente la única cara que poseía el talud perfilado y fallado el pasado año (agosto). Se continua en su corona, la perforación mecánica y la perforación de huecos para colocar pernos pasivos de anclaje (L = 6 m) + drenes en PVC con L = 3 m y la respectiva pantalla de concreto; a medida que se excava y baja el corte mecánico se recubre. Se suprime el paso vehicular que se había habilitado "por un carril" y bajando hacia San Jerónimo, por lo tanto todo el tránsito automotor circula por la calzada subiendo. Lluvias pueden continuar afectando mas su estabilidad. Sector o Zona Urbana de San Jerónimo y limites con la UF-1.0.</t>
  </si>
  <si>
    <t xml:space="preserve">Inactivo. Terminados los trabajos ejecutados con la lanzavigas, esta se desarmo para llevarla a otro frente de trabajo (Meloneras). El tramo se interviene nuevamente con la instalación de redes ITS, y con la colocación en definitiva de las capas granulares, también se coloco la capa asfáltica. Mediante cortes con disco de tungsteno se realizo la construcción de cunetas en concreto, con sección en L. Realizados todos los trabajos, se hizo su demarcación horizontal y se habilito el tramo para todo el tránsito automotor (bajando / subiendo). Por lo tanto se hizo uso del nuevo puente La Muñoz I.  </t>
  </si>
  <si>
    <t xml:space="preserve">a) Inactivo. Con el uso de tres excavadoras CAT (pluma + cucharon y plumas + martillos) se termino la excavación de una montaña con formación rocosa, cuyo material se llevo en volquetas al box en la zona urbana de San Jerónimo, al Ahuyamal y a otros puntos de acopio y procesamiento. La finalidad del trabajo, es cortar y unir las rasantes de dos puentes en construcción. Se colocaron granulares provisionales. El área física se tiene ocupada con campamentos, deposito de materiales, de vigas pretensadas, área de trabajo y para maniobras de movimiento de equipos. El área fue ocupada para el desarmado de La Lanzavigas. El sitio sigue con granulares a medio colocar y compactar. 
b) Inactivo. En su área anexa y hacia el PK menor, se termino con la construcción de un muro (# 172) en HA, que será de acompañamiento sobre el estribo # 2 del nuevo puente o K 21+500; este tuvo cuatro (4) cotas diferentes de cimentación escalonada. Se inician los llenos compactados previa impermeabilizan los concretos que quedaran en contacto con tierras (se utilizo pintura negra bituminosa + láminas de geodren nodular 600). Se construyo la placa de aproximación. Hay trabajos topográficos. Esta pendiente de llegar a la verdadera cota de subrasante. El área fue ocupada para el desarmado de La Lanzavigas y poderla trasladar a otro frente de obra. El sitio sigue con granulares a medio colocar y compactar. </t>
  </si>
  <si>
    <t>Inactivo. Después de realizar la actividad de demarcación horizontal sobre la CD, con el uso de pintura para trafico B/A se autorizo el desvío del tránsito automotor. 
Se intervino la calzada existente con fresado en frio levantando toda su capa asfáltica, se imprimaron los granulares y se coloco la capa MSC-25. Se dio inicio a la colocación y extensión de la capa asfáltica en caliente MSC-19 previa colocación de un riego de liga. Sector El Sapo - Meloneras.</t>
  </si>
  <si>
    <t>a) Inactivo. Obras relacionadas con la ODT # 099. Se realizo la construcción del box culvert que aportara las aguas recogidas directamente al Rio Aurrá, sin atravesar la calzada derecha. Se trabaja en el armado del refuerzo y fundida de los encole / descole. La etapa siguiente fue la adecuación de filtros y los llenos con material seleccionado. El concreto utilizado es premezclado y de 28 MPa. Se extendió la capa asfáltica en caliente tipo MSC-25. El tránsito automotor circula por la calzada derecha.
b) Inactivo. Hacia el PK menor / mayor, ya se cuenta con capa asfáltica en caliente tipo MSC-25 y se inicia corte de la capa asfáltica para la construcción de cuentas en concreto con sección en L. También se intervino el talud del PK 22+100 al que se le colocaron pernos pasivos faltantes y se utilizo un equipo perforador autopropulsado sobre orugas. Sector Meloneras / Talud rehabilitado</t>
  </si>
  <si>
    <t>a) Inactivo. Se tienen 2 muros en TA (enfrentados) que contienen el terraplén de descenso (como relleno retenido) y un terraplén en ascenso con el muro # 057 o K 23+720 todavía sin terminar; una vez culminados los trabajos se direccionara el tránsito en sentido San Jerónimo - Santafé de Antioquia.  
Muro en TA PK 23+930 (# 058 con L= 121.5 m en CD), terminado. La rasante ya cuenta con capa asfáltica MSC-25 
Muro del PK 23+920 o muro TA ( # 059 con L= 103 m en CD), está terminado. La rasante ya cuenta con capa asfáltica MSC-25
b) Inactivo. El Marco del K 23+860 (# 040). La rasante ya cuenta con capa asfáltica MSC-25. Sobre este tramo largo personal instala sardineles prefabricados previo el corte de capa asfáltica con disco diamantado. 
El conjunto de todas estas obras, vienen a ser a futuro la solución para el tránsito vehicular "en altura" en el sentido San Jerónimo - Santafé de Antioquia y para el tránsito vehicular "en superficie" entre Santafé de Antioquia - Sopetrán. 
c) Inactivo. Para el tránsito vehicular en el sentido Sopetrán - Santafé, ya se tiene la calzada (o enlace K 0+140 a K0+330) exclusiva en este sentido de circulación con su capa asfáltica intermedia tipo MSC-25, con un ancho de 7 m.. A esta vía, que tiene un trazado paralelo al Rio Aurrá, la acompaña lateralmente un anden o sendero peatonal - todavía sin terminar - (de 1.6 m de ancho) bordeando también el rio, anden que ira a terminar en el sitio turístico de Piedras Verdes.           
Hay trabajos de paisajismo colocando material orgánico traído del sector del Ahuyamal o Guaimaral. Continua el plan de manejo del tránsito, que fijo los desvíos y/o conexión vehicular con Sopetrán y la vía antigua. Sector variante y Partidas de Sopetrán.</t>
  </si>
  <si>
    <t xml:space="preserve">Inactivo. Realizada la totalidad de llenos (sub base y base granular) debidamente compactados se les realizo la imprimación utilizando emulsión asfáltica de rompimiento lento. Se seguirá acondicionando el acceso a Sindelhato. Se habilitaron entradas (a un nivel mas bajo) para fincas sobre el CD. Hacia el final del frente de obra (o PK mayor) se construyo buzón y descole. El tránsito automotor circula por la calzada antigua. </t>
  </si>
  <si>
    <t xml:space="preserve">a) Inactivo. Se trabajo en las ODT # 139, # 140 y # 141. Se trabajo en buzón y en disipador sobre estas ODTs. Se realizan trabajos de paisajismo. Ahora se colocan defensas metálicas tipo bionda, se utiliza el martillo hidráulico montado en un equipo Bobcat. Al talud del terraplén se le realizo una hidrosiembra y se le protegió con manto anti erosión.     
b) Inactivo. La calzada opuesta a este frente (o PK 27+700 CI), ya cuenta con la capa asfáltica en caliente tipo MSC-25. Se realizaron cortes con disco diamantado (sobre la capa asfáltica) para la construcción de cunetas en concreto (premezclado de 21 MPa) se funden por el sistema de ajedrezado y con sección hidráulica en L.    </t>
  </si>
  <si>
    <t xml:space="preserve">Inactivo. Se realizo demolición de cunetas en concreto "recién construidas" para corregir su desnivel y que no se detenga el agua lluvia formando una piscina. La solución es la construcción de un canal que verterá las aguas hacia el buzón de la ODT # 151. Personal termino el tapado con mortero de cemento de los faltantes entre el concreto lanzado y el bordillo de las cunetas. Se tiene tránsito automotor por la nueva calzada (en una dirección) y por la antigua calzada (en otra dirección), suprimiéndose totalmente un PARE / SIGA. 
Hubo personal suspendido en cuerdas, revisando el estado de los accesorios de los pernos colocados. Sector de La Laguna. </t>
  </si>
  <si>
    <t xml:space="preserve">Sectores puntuales del puente, presentan el tablero desgastado con presencia de baches y mostrando a la vista el acero de refuerzo y con agregados sueltos. Siguen baches tapados con láminas de acero. La junta transversal de dilatación principal (lado Santafé) esta siendo afectada por el desconfinamiento del concreto el cual muestra bastantes desprendimientos de bloques con la exposición del acero de refuerzo. </t>
  </si>
  <si>
    <t>a) Inactivo. Finaliza actividad de la construcción de filtros laterales.  
Se realizo actividad de instalación y extensión de material de sub base granular, por el método de cereo, se realiza imprimación de granulares y se instala mezcla asfáltica tipo MSC-25. Sobre el separador central hay instalación de redes ITS.
En un tramo lateral se construyen las cunetas en concreto con sección en L. 
Finaliza la construcción de el descole de ODT # 085. Sector urbano de San Jerónimo, frente al conjunto residencial Paraíso del Sol y Piñón del Rio .
b) Inactivo. Sobre el PK 20+380 CD (muro en HA  # 109 - en 3 módulos separados). Se terminaron de construir los tres muros en HA que en forma independiente enlazan las pilas y el estribo # 2 del nuevo puente vehicular. Su altura fue similar a la altura del estribo (7 m.). Estos 3 módulos se construyeron por etapas utilizando concreto premezclado bombeado de 28 MPa. Todos los aceros principales son en su mayoría # 10. La obra se encuentra ubicada frente al conjunto residencial Paraíso del Sol y Piñón del Rio y es denominada como el ramal norte de San Jerónimo.</t>
  </si>
  <si>
    <t xml:space="preserve">Se encuentran estacionadas 2 grúas, una ambulancia y un carro de inspección a fin de prestar los servicios de emergencia, cuando los usuarios o las condiciones  los requieran. </t>
  </si>
  <si>
    <t>PK2+300 - UF3.1D - CAZ residuos contaminantes e instalación de acero de refuerzo cárcamo ITS y telecomunicaciones . Portal Santa Fe (hastial izquierdo).</t>
  </si>
  <si>
    <t>PK3+372 - PK3+385 - UF3.1D - Instalación concreto hidráulico MR 4 (45kg/cm2), e= 25 cm, a=4,5 m, carril derecho. Portal Santa Fe.</t>
  </si>
  <si>
    <t>En la UF 1 : En el periodo informado,  En recorrido de inspección de interventoría, se evidenció que el concesionario,  no ejecutó actividades de traslado de redes húmedas, en este frente de obra activo.
En la UF 3 : En el periodo informado,  En recorrido de inspección de interventoría, se evidenció que el concesionario,  no ejecutó actividades de traslado de redes húmedas, en este frente de obra activo.
Avance a la fecha UF1: Redes húmedas : 95%.
Avance a la fecha UF3: Redes húmedas : 98,0%.</t>
  </si>
  <si>
    <r>
      <rPr>
        <b/>
        <sz val="11"/>
        <rFont val="Calibri"/>
        <family val="2"/>
        <scheme val="minor"/>
      </rPr>
      <t xml:space="preserve">PK0+000 A PK17+800 ACT 0 a 31 - UF1. </t>
    </r>
    <r>
      <rPr>
        <sz val="11"/>
        <rFont val="Calibri"/>
        <family val="2"/>
        <scheme val="minor"/>
      </rPr>
      <t>No se evidencia actividades de traslado de redes.</t>
    </r>
  </si>
  <si>
    <r>
      <t xml:space="preserve">PK0+000 A PK17+800 ACT 0 a 31 - UF1. </t>
    </r>
    <r>
      <rPr>
        <sz val="10"/>
        <color theme="1"/>
        <rFont val="Calibri"/>
        <family val="2"/>
        <scheme val="minor"/>
      </rPr>
      <t>No se evidencia actividades de traslado de redes.</t>
    </r>
  </si>
  <si>
    <r>
      <rPr>
        <b/>
        <sz val="11"/>
        <rFont val="Arial"/>
        <family val="2"/>
      </rPr>
      <t>Ruta 6204 Túnel de Occidente - Medellín.</t>
    </r>
    <r>
      <rPr>
        <sz val="11"/>
        <rFont val="Arial"/>
        <family val="2"/>
      </rPr>
      <t xml:space="preserve">
-  Se realiza control vehicular para el paso de sustancias peligrosas para el ingreso al túnel en el portal Santa fe y portal Medellín en los horarios establecidos.
-  El Peaje de Aburra PR45+200. Se encuentra en Operación Normal.
-  Se realiza seguimiento a la zona inestable del PR45+000 y se observa que no presenta movimientos.
-  Limpieza de obras de drenaje.
-  Grúa y Ambulancia disponibles CCO.
-  Actividades Policía de Carreteras PR45+500.
-  Se continua con las actividades de Rehabilitación con el fresado de la Calzada derecha PR47+150 al PR49+600 y con la instalación de mezcla asfáltica.</t>
    </r>
  </si>
  <si>
    <r>
      <rPr>
        <b/>
        <sz val="11"/>
        <color theme="1"/>
        <rFont val="Arial"/>
        <family val="2"/>
      </rPr>
      <t>PUENTE PK9+150 UF1:</t>
    </r>
    <r>
      <rPr>
        <sz val="11"/>
        <color theme="1"/>
        <rFont val="Arial"/>
        <family val="2"/>
      </rPr>
      <t xml:space="preserve"> El concesionario inicia la construcción de un nuevo Puente para una calzada en el mismo sitio del Puente PK9+160 y  dejó abandonadas las obras construidas en este sitio. Esta nueva obra la inicia el 6 de marzo  de 2020.
</t>
    </r>
    <r>
      <rPr>
        <u/>
        <sz val="11"/>
        <color theme="1"/>
        <rFont val="Arial"/>
        <family val="2"/>
      </rPr>
      <t>CONTROL DE EXCAVACIÓN</t>
    </r>
    <r>
      <rPr>
        <sz val="11"/>
        <color theme="1"/>
        <rFont val="Arial"/>
        <family val="2"/>
      </rPr>
      <t xml:space="preserve">
ESTRIBO 1. caisson 1 h=19,5m; caisson 2 h=19,5m 
PILA 1.  caisson 3 h=20m;  caisson 4 h=17,9m
PILA 2. caisson 5 h=21,5m; caisson 6 h=19,41m
PILA 3. caisson 7 h=23,85; caisson 8h=21,14m
ESTRIBO 2. caisson 9 h=17,4m  caisson 10 h=18m  
</t>
    </r>
    <r>
      <rPr>
        <u/>
        <sz val="11"/>
        <color theme="1"/>
        <rFont val="Arial"/>
        <family val="2"/>
      </rPr>
      <t>INFRAESTRUCTURA</t>
    </r>
    <r>
      <rPr>
        <sz val="11"/>
        <color theme="1"/>
        <rFont val="Arial"/>
        <family val="2"/>
      </rPr>
      <t xml:space="preserve">
ESTRIBO 1. Instalación de acero de refuerzo del núcleo Caisson 1 y  2  y se funden. </t>
    </r>
    <r>
      <rPr>
        <sz val="11"/>
        <rFont val="Arial"/>
        <family val="2"/>
      </rPr>
      <t>Se instala acero de refuerzo y encofrado Viga Cabezal, topes sísmicos y pedestales y cuerpo del Estribo y se funde. Se instala acero de refuerzo para losa de aproximación y se funde.
PILA 1: Se instala acero de refuerzo de núcleo de Caisson 3 y  4 y  se funden. Se realiza elevación de columna 4 y se funde. Instalación de plataforma  y acero de refuerzo y encofrado Viga Cabezal, topes sísmicos y pedestales y se funden.</t>
    </r>
    <r>
      <rPr>
        <sz val="11"/>
        <color theme="1"/>
        <rFont val="Arial"/>
        <family val="2"/>
      </rPr>
      <t xml:space="preserve">
</t>
    </r>
    <r>
      <rPr>
        <sz val="11"/>
        <rFont val="Arial"/>
        <family val="2"/>
      </rPr>
      <t>PILA 2. Se instala acero de refuerzo de núcleo de los Caissons 5 y 6 y se funden.</t>
    </r>
    <r>
      <rPr>
        <sz val="11"/>
        <color rgb="FFFF0000"/>
        <rFont val="Arial"/>
        <family val="2"/>
      </rPr>
      <t xml:space="preserve"> </t>
    </r>
    <r>
      <rPr>
        <sz val="11"/>
        <rFont val="Arial"/>
        <family val="2"/>
      </rPr>
      <t>Se funde  elevación columna  5 y 6 a nivel de Viga cabezal. Se instala plataforma, acero de refuerzo  Viga Cabezal, topes sísmicos y pedestales y se funden.</t>
    </r>
    <r>
      <rPr>
        <sz val="11"/>
        <color rgb="FFFF0000"/>
        <rFont val="Arial"/>
        <family val="2"/>
      </rPr>
      <t xml:space="preserve">
</t>
    </r>
    <r>
      <rPr>
        <sz val="11"/>
        <rFont val="Arial"/>
        <family val="2"/>
      </rPr>
      <t>PILA 3. Instalación acero de refuerzo núcleo Caissons 7 y 8 y se funden. Adecuación área para Viga Cabezal. se funde solado. Se instala acero de refuerzo y encofrado Viga Cabezal, topes sísmicos y pedestales y se funden.
ESTRIBO 2. Instalación acero de refuerzo de núcleos de Caissons 9 y 10 y se funden. Instalación acero de refuerzo y encofrado Viga cabezal, topes sísmicos, pedestales y cuerpo del Estribo y se funden  con las aletas integradas. Instalación acero de refuerzo losa de aproximación y se funde.</t>
    </r>
    <r>
      <rPr>
        <sz val="11"/>
        <color rgb="FFFF0000"/>
        <rFont val="Arial"/>
        <family val="2"/>
      </rPr>
      <t xml:space="preserve">
</t>
    </r>
    <r>
      <rPr>
        <u/>
        <sz val="11"/>
        <rFont val="Arial"/>
        <family val="2"/>
      </rPr>
      <t xml:space="preserve">INFRAESTRUCTURA
</t>
    </r>
    <r>
      <rPr>
        <sz val="11"/>
        <rFont val="Arial"/>
        <family val="2"/>
      </rPr>
      <t>Instalación de mortero de nivelación con Sika Grout sobre pedestales. Montaje del equipo lanza vigas.</t>
    </r>
    <r>
      <rPr>
        <u/>
        <sz val="11"/>
        <rFont val="Arial"/>
        <family val="2"/>
      </rPr>
      <t xml:space="preserve">
</t>
    </r>
    <r>
      <rPr>
        <sz val="11"/>
        <rFont val="Arial"/>
        <family val="2"/>
      </rPr>
      <t xml:space="preserve">Vanos 1 , 2, 3 y 4: Instalación de Vigas sobre apoyos de neopreno, construcción de diafragmas, instalación de pre-losas, acero de refuerzo de la losa y se funden.
Instalación de plataforma y acero de refuerzo para construcción de voladizos costado izquierdo y derecho y se. funden </t>
    </r>
    <r>
      <rPr>
        <sz val="11"/>
        <color rgb="FFFF0000"/>
        <rFont val="Arial"/>
        <family val="2"/>
      </rPr>
      <t>.</t>
    </r>
    <r>
      <rPr>
        <sz val="11"/>
        <rFont val="Arial"/>
        <family val="2"/>
      </rPr>
      <t xml:space="preserve"> Instalación acero de refuerzo y encofrado defensas tipo New Jersey por ambos costados; se funden y se realizan acabados.. </t>
    </r>
    <r>
      <rPr>
        <sz val="11"/>
        <color rgb="FFFF0000"/>
        <rFont val="Arial"/>
        <family val="2"/>
      </rPr>
      <t>Pendiente instalación de junntas de dilatación.</t>
    </r>
  </si>
  <si>
    <r>
      <t xml:space="preserve">PUENTE PK9+900 UF1. </t>
    </r>
    <r>
      <rPr>
        <sz val="11"/>
        <color theme="1"/>
        <rFont val="Arial"/>
        <family val="2"/>
      </rPr>
      <t>El concesionario inicia con la construcción de caminos de acceso al sitio de las obras y replanteo topográfico de ubicación de caisson a partir del</t>
    </r>
    <r>
      <rPr>
        <sz val="11"/>
        <color rgb="FFFF0000"/>
        <rFont val="Arial"/>
        <family val="2"/>
      </rPr>
      <t xml:space="preserve">  6 de noviembre de 2020.
</t>
    </r>
    <r>
      <rPr>
        <u/>
        <sz val="11"/>
        <rFont val="Arial"/>
        <family val="2"/>
      </rPr>
      <t>CONTROL DE EXCAVACIÓN</t>
    </r>
    <r>
      <rPr>
        <sz val="11"/>
        <color theme="1"/>
        <rFont val="Arial"/>
        <family val="2"/>
      </rPr>
      <t xml:space="preserve">
CALDADA IZQUIERDA
 ESTRIBO 1. Caisson 1 h=15m; Caisson 2 h=15,5m 
                                ESTRIBO 2. Caisson 3  h=10,5m; Caisson 4  h=10,8m
</t>
    </r>
    <r>
      <rPr>
        <u/>
        <sz val="11"/>
        <rFont val="Arial"/>
        <family val="2"/>
      </rPr>
      <t>INFRAESTRUCTURA</t>
    </r>
    <r>
      <rPr>
        <u/>
        <sz val="11"/>
        <color rgb="FFFF0000"/>
        <rFont val="Arial"/>
        <family val="2"/>
      </rPr>
      <t xml:space="preserve">
</t>
    </r>
    <r>
      <rPr>
        <sz val="11"/>
        <rFont val="Arial"/>
        <family val="2"/>
      </rPr>
      <t>ESTRIBO 1: Se instala acero de refuerzo y se funde núcleos de Caissons 1 y  2 y se funden</t>
    </r>
    <r>
      <rPr>
        <sz val="11"/>
        <color rgb="FFFF0000"/>
        <rFont val="Arial"/>
        <family val="2"/>
      </rPr>
      <t xml:space="preserve">. </t>
    </r>
    <r>
      <rPr>
        <sz val="11"/>
        <rFont val="Arial"/>
        <family val="2"/>
      </rPr>
      <t>Adecuación área para construcción de Estribo. Se funde solado e instalación acero de refuerzo  y encofrado, Viga Cabezal, cuerpo del estribo, pedestales, topes sísmicos y se funde.
ESTRIBO 2: Se instala acero de refuerzo y se funde el núcleo del Caisson  3 y 4. Adecuación área para construcción Estribo. Se instala solado, acero de refuerzo y encofrado Viga cabezal y se funde con topes sísmicos y pedestales. Infraestructura terminada.</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</si>
  <si>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TERMINADA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a h=12m. Se instala plataforma, acero de refuerzo y se funde Viga Cabezal, con topes sísmicos y pedestales.
PILA 2: Fundida de Caisson 7, 8, 9 y 10.</t>
    </r>
    <r>
      <rPr>
        <sz val="11"/>
        <rFont val="Arial"/>
        <family val="2"/>
      </rPr>
      <t xml:space="preserve"> Excavación y adecuaciones para construcción de Dado. Se funde solado e instalación acero de refuerzo y encofrado Dado y se funde</t>
    </r>
    <r>
      <rPr>
        <sz val="11"/>
        <color rgb="FFFF0000"/>
        <rFont val="Arial"/>
        <family val="2"/>
      </rPr>
      <t>.</t>
    </r>
    <r>
      <rPr>
        <sz val="11"/>
        <rFont val="Arial"/>
        <family val="2"/>
      </rPr>
      <t xml:space="preserve"> Instalación acero de refuerzo y encofrado Columna en H y se funde a h=19m. Instalación andamios de carga, plataforma, acero de refuerzo, encofrado y se funde Viga Cabezal con los topes sísmicos y los pedestales.</t>
    </r>
    <r>
      <rPr>
        <sz val="11"/>
        <color theme="1"/>
        <rFont val="Arial"/>
        <family val="2"/>
      </rPr>
      <t xml:space="preserve">
PILA 3: Instalación acero de refuerzo y encofrado para el Dado y se funde. Se funde Columna en H hasta el nivel de Viga Cabezal a h=22m. Instalación andamios de carga, plataforma y acero de refuerzo Viga Cabezal y se funde con topes sísmicos y pedestales.
PILA 4: Instalación acero de refuerzo del dado y se funde e instalación acero de refuerzo del último tramo de Columna en H y se funde a h=29m.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a h=17m. Instalación de acero de refuerzo viga cabezal y se funde con topes sísmicos y pedestales.
ESTRIBO 2: Instalación de solado, acero de refuerzo y se funde  Viga Cabezal, con topes sísmicos y pedestales. Se instala acero de refuerzo del cuerpo del Estribo y aletas y se funde. </t>
    </r>
    <r>
      <rPr>
        <sz val="11"/>
        <rFont val="Arial"/>
        <family val="2"/>
      </rPr>
      <t xml:space="preserve">Instalación acero de refuerzo losa de aproximación Estribo 2 y se funde.
El Puente inicialmente se componía de 6 vanos y tenía una longitud de 190m. Por cambios en las condiciones del proyecto el concesionario añadió 3 vanos hacia PKmenores, con lo cual la longitud total del Puente será de 290,87m. El ESTRIBO 1 deberá ser modificado para dar continuidad a la estructura, por este motivo el concesionario  realiza la demolición del muro espaldar y demolición parcial de la  Viga cabezal hacia PK menores. Se realiza perforacion y anclaje acero de refuerzo, encofrado ampliación Viga Cabezal , topes sísmicos, pedestalesy se funden.
Se realizó la excavación de los Caissons de los nuevos vanos:
ESTRIBO 1A: Caisson 25 h=15m;  Caisson 26 h=16,4m
PILA 1A: Caisson 27 h=20,7m;  Caisson 28 h=19,5m
PILA 2A: Caisson 29 h=18m;  Caisson 30 </t>
    </r>
    <r>
      <rPr>
        <sz val="11"/>
        <color rgb="FFFF0000"/>
        <rFont val="Arial"/>
        <family val="2"/>
      </rPr>
      <t xml:space="preserve">
</t>
    </r>
    <r>
      <rPr>
        <sz val="11"/>
        <rFont val="Arial"/>
        <family val="2"/>
      </rPr>
      <t xml:space="preserve">ESTRIBO 1A: Se instala acero de refuerzo núcleos 25 y 26 y se funden . Se instala acero de refuerzo y encofrado elevación columnas Caissons y de funden a nivel de Viga cabezal. Instalación acero de refuerzo y encofrado Viga Cabezal y muro espaldar, se funde Viga Cabezal con topes sísmicos, pedestales, muro espaldar y aletas integradas. Instalación acero de refuerzo losa de aproximación y se funde.
PILA 2A:  Se instala acero de refuerzo de los núcleos 29 y 30 y se funden. Se realiza la elevación de columnas a nivel de la Viga cabezal. Instalación de andamios de carga  y plataforma para Viga Cabezal. Se instala acero de refuerzo y encofrado Viga Cabezal, topes sísmicos y pedestales y se funden.
 PILA 1A,se instala cero de refuerzo núcleo del Caisson 27 y 28 y se funden. Instalación acero de refuerzo y encofrado elevación Columna Caisson 28 . Instalación plataforma, acero de refuerzo y encofrado, Viga Cabezal, topes sísmicos y pedestales y se funde.
</t>
    </r>
    <r>
      <rPr>
        <sz val="11"/>
        <color rgb="FFFF0000"/>
        <rFont val="Arial"/>
        <family val="2"/>
      </rPr>
      <t xml:space="preserve">
</t>
    </r>
    <r>
      <rPr>
        <u/>
        <sz val="11"/>
        <rFont val="Arial"/>
        <family val="2"/>
      </rPr>
      <t xml:space="preserve">SUPERESTRUCTURA </t>
    </r>
    <r>
      <rPr>
        <sz val="11"/>
        <color rgb="FFFF0000"/>
        <rFont val="Arial"/>
        <family val="2"/>
      </rPr>
      <t xml:space="preserve">
</t>
    </r>
    <r>
      <rPr>
        <sz val="11"/>
        <rFont val="Arial"/>
        <family val="2"/>
      </rPr>
      <t>Instalación de mortero de nivelación con Sika Grout sobre pedestales. Montaje del Equipo lanza-vigas en el Estribo 2.</t>
    </r>
    <r>
      <rPr>
        <sz val="11"/>
        <color rgb="FFFF0000"/>
        <rFont val="Arial"/>
        <family val="2"/>
      </rPr>
      <t xml:space="preserve">
</t>
    </r>
    <r>
      <rPr>
        <sz val="11"/>
        <rFont val="Arial"/>
        <family val="2"/>
      </rPr>
      <t xml:space="preserve">VANOS: 9, 8, 7, 6, 5, 4, 3, 2 y 1: Instalación de Vigas prefabricadas sobre apoyos de neopreno, instalación de construcción de Diafragmas e instalación acero de refuerzo de las losas y se funden.  Instalación plataforma y acero de refuerzo para voladizos vanos 9, 8, 7, 6, 5, 4, 3, 2 y 1 costado izquierdo y derecho y se funden. Instalación acero de refuerzo y encofrado para New Jersey por ambos costados. Se funden y se realizan acabados. </t>
    </r>
    <r>
      <rPr>
        <sz val="11"/>
        <color rgb="FFFF0000"/>
        <rFont val="Arial"/>
        <family val="2"/>
      </rPr>
      <t>Falta instalar juntas de dilatación.</t>
    </r>
  </si>
  <si>
    <r>
      <rPr>
        <b/>
        <sz val="11"/>
        <color theme="1"/>
        <rFont val="Arial"/>
        <family val="2"/>
      </rPr>
      <t xml:space="preserve">AMPLIACIÓN PUENTE N°21 QUEBRADA LA GUARACÚ I . </t>
    </r>
    <r>
      <rPr>
        <b/>
        <sz val="11"/>
        <rFont val="Arial"/>
        <family val="2"/>
      </rPr>
      <t>PK16+130 UF1.</t>
    </r>
    <r>
      <rPr>
        <sz val="11"/>
        <rFont val="Arial"/>
        <family val="2"/>
      </rPr>
      <t xml:space="preserve">  El concesionario inicia actividades el 13 de enero de 2021.  Este Puente está conformado por 4 luces en Vigas postensada La sección está conformada por 4 Vigas sobre la cual se apoya una losa de 20 cm de espesor y un ancho de tablero de 9,08 m. La luz del Puente son aproximadamente 80,00 metros.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rFont val="Arial"/>
        <family val="2"/>
      </rPr>
      <t>Se realiza retiro de carpeta asfáltica existente mediante fresado. Perforaciones a la losa existente con saca núcleos y cortes en la losa de aproximadamente 1,80X3,50 m  para retiro del tablero y los New Jersey existentes.  Se realiza demolición y retiro de defensas  tipo New Jersey por ambos costados y retiro de tablero en el vanos 1, 2, 3 Y 4</t>
    </r>
    <r>
      <rPr>
        <sz val="11"/>
        <color rgb="FFFF0000"/>
        <rFont val="Arial"/>
        <family val="2"/>
      </rPr>
      <t>.</t>
    </r>
    <r>
      <rPr>
        <sz val="11"/>
        <rFont val="Arial"/>
        <family val="2"/>
      </rPr>
      <t xml:space="preserve"> Se realiza la demolición del tablero sobre las Vigas existentes. Se realzan las Vigas. Se instala plataforma para voladizos, Metal-Deck y acero de refuerzo losas Vanos 1, 2, 3 y 4 y se funden.</t>
    </r>
  </si>
  <si>
    <t>Puente PK 9+900 UF 1-   Vista panorámica puente en construcción. Infraestructura terminada.</t>
  </si>
  <si>
    <t xml:space="preserve">Puente PK 33+100 UF 2.1 TRAMO2 - VIGAS- Vista panorámica construcción Puente. </t>
  </si>
  <si>
    <t>Puente PK 33+100 UF 2.1 TRAMO2 - VIGAS-  ESTRIBO 2. Se funde losa de aproximación, Lado Santafe.</t>
  </si>
  <si>
    <t>Se instalan,  4 postes en concreto 14mX1050kgf y 5 postes en concreto 14mX750Kgf, excavación e instalación de retenidas, para traslado de red de Alta Tensión 44KV, Actuaciones 44 y 45 sector El Rodeo.</t>
  </si>
  <si>
    <t>El concesionario no ejecutó ninguna actividad en Redes Húmedas esta semana.</t>
  </si>
  <si>
    <t>pago de intereses del  aporte 40</t>
  </si>
  <si>
    <t>Intereses Aporte 40</t>
  </si>
  <si>
    <t>Cumplió aporte del mes de Febrero 2021 Ajustaron IPC e intereses</t>
  </si>
  <si>
    <t>CARTA DE INSTRUCCIÓN N° 6.2-P</t>
  </si>
  <si>
    <t>Intereses Giro 11</t>
  </si>
  <si>
    <t>Intereses Giro 8</t>
  </si>
  <si>
    <t>Cumplio con giro 11 e intereses</t>
  </si>
  <si>
    <t>Cumplió con 9 días de retraso e intereses</t>
  </si>
  <si>
    <t>RESPUESTA A COMUNICACIÓN EPS4G-0396-21 REFERENTE A LA ENTREGA DE LA ALTERNATIVA DE DISEÑO ESTRUCTURAL DEL MURO 167 k5+850 DE LA  UF1</t>
  </si>
  <si>
    <t>D-02-01-20210331-000878</t>
  </si>
  <si>
    <t>MODIFICACION DEL DISEÑO ESTRUCTURAL DE LOS MUROS K9+650 Y K28+500 UF 1 Y 2,1</t>
  </si>
  <si>
    <t>D-02-01-20210331-000879</t>
  </si>
  <si>
    <t>ENTREGA RFIS 1113, 745 Y 1123 CORRESPONDIENTES A DISEÑOS DRE LOS TALUDES K30+045 Y K28+800 GUAYMARAL, K19+230 Y K32+718 RESPECTIVAMENTE</t>
  </si>
  <si>
    <t>D-02-01-20210407-000919</t>
  </si>
  <si>
    <t>RESPUESTA A COMUNICACIÓN EPS4G-038221 REFERENTE A LA ENTREGA DEL PMT ESPECIFICO PARA CAMBIO DE CALZADA ENTRE EL PK6+500 Y EL PK7+000 DE LA UNIDAD FUNCIONAL 1</t>
  </si>
  <si>
    <t>D-02-01-20210408-000928</t>
  </si>
  <si>
    <t>D-02-01-20210408-000929</t>
  </si>
  <si>
    <t>ENTREGA PLAN DE MANEJO DE TRANSITO PMT ESPECIFICO PARA DESVIO SOPETRAN K23+570 DE LA UNIDAD FUNCIONAL 2,1</t>
  </si>
  <si>
    <t>MODIFICACION DEL DISEÑO ESTRUCTURAL PARA LA AMPLIACION DEL PUENTE 027 K20+660 LA GUAIRA UNIDAD FUNCIONAL 2,1</t>
  </si>
  <si>
    <t>D-02-01-20210408-000932</t>
  </si>
  <si>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h=21m; Caisson 5 h=24,2m; Caisson 6 h=20,6m
PILA 2: Caisson 7 h=15m, Caisson 8 h=15,7m, Caisson 9 h=15m, Caisson 10 h=15,4m
ESTRIBO 2:  Caisson 11 h=17,0m.  Caisson 12 h=14,4m
El avance en la excavación es del 77,9%. 
</t>
    </r>
    <r>
      <rPr>
        <u/>
        <sz val="11"/>
        <color theme="1"/>
        <rFont val="Arial"/>
        <family val="2"/>
      </rPr>
      <t xml:space="preserve">INFRAESTRUCTURA
</t>
    </r>
    <r>
      <rPr>
        <sz val="11"/>
        <color theme="1"/>
        <rFont val="Arial"/>
        <family val="2"/>
      </rPr>
      <t>ESTRIBO 1: Se funden núcleos de Caisson 1 y 2. Adecuación de área para construcción de Estribo.</t>
    </r>
    <r>
      <rPr>
        <sz val="11"/>
        <rFont val="Arial"/>
        <family val="2"/>
      </rPr>
      <t xml:space="preserve"> Adecuación área para construcción de Estribo. Se funde losa de apoyo andamios de carga.Se instala plataforma y acero de refuerzo, encofrado Viga cabezal y se funde.  Se realiza excavación mecánica para construcción Estribo 1' y losa complementaria. Se nstala solado, acero de refuerzo Viga Cabezal y muro espaldar y se funde con la aleta izquierda. Instalación acero de refuerzo losa complementaria entre Estribo 1 y estribo 1' y se funde</t>
    </r>
    <r>
      <rPr>
        <sz val="11"/>
        <color rgb="FFFF0000"/>
        <rFont val="Arial"/>
        <family val="2"/>
      </rPr>
      <t>. Instalación acero de refuerzo, encofrado New Jersey en losa complementaria por ambos costados y se funden.</t>
    </r>
    <r>
      <rPr>
        <sz val="11"/>
        <color theme="1"/>
        <rFont val="Arial"/>
        <family val="2"/>
      </rPr>
      <t xml:space="preserve">
</t>
    </r>
    <r>
      <rPr>
        <sz val="11"/>
        <rFont val="Arial"/>
        <family val="2"/>
      </rPr>
      <t>PILA 1: Instalación acero de refuerzo núcleos Caissons 3, 4, 5  y 6 se funden.</t>
    </r>
    <r>
      <rPr>
        <sz val="11"/>
        <color rgb="FFFF0000"/>
        <rFont val="Arial"/>
        <family val="2"/>
      </rPr>
      <t xml:space="preserve"> </t>
    </r>
    <r>
      <rPr>
        <sz val="11"/>
        <rFont val="Arial"/>
        <family val="2"/>
      </rPr>
      <t>Se termina la la elevación de las columnas de los Caissons a nivel de construcción del Dado. Se tienen que demoler aproximadamente 4m de altura de columnas de Caisson por carencia de 12 N°10 en cada Caissons. Para los Caissons 3, 4, 5 y 6 se perforan 4m se instalan las varillas y se anclan con iyección de lechada y se realiza el realce de las columnas de estos Caissons a nivel de construcción del Dado. Se instalan Vigas metálicas y prefabricados plataforma para Dado. Se instala acero de refuerzo y encofrado Dado y se funde. Se instala acero de refuerzo y encofrado Columna maciza de 6x3x8 y se funde tercer tramo. Instalación acero de refuerzo y encofrado de columnas rectangulares A y B. Se funde el último tramo.</t>
    </r>
    <r>
      <rPr>
        <sz val="11"/>
        <color theme="1"/>
        <rFont val="Arial"/>
        <family val="2"/>
      </rPr>
      <t xml:space="preserve">
PILA 2: Se funden Caisson 7,  8, 9  y 10. Adecuaciones para construcción de Dado. Instalación acero de refuerzo para Dado y se funde.</t>
    </r>
    <r>
      <rPr>
        <sz val="11"/>
        <color rgb="FFFF0000"/>
        <rFont val="Arial"/>
        <family val="2"/>
      </rPr>
      <t xml:space="preserve"> </t>
    </r>
    <r>
      <rPr>
        <sz val="11"/>
        <rFont val="Arial"/>
        <family val="2"/>
      </rPr>
      <t>Instalación acero de refuerzo y encofrado pedestal.Se instalan dos aisladores sísmicos y barras dywidag, para anclaje de Dovela sobre Pila. Se funde pedestal y bloques en concreto</t>
    </r>
    <r>
      <rPr>
        <sz val="11"/>
        <color rgb="FFFF0000"/>
        <rFont val="Arial"/>
        <family val="2"/>
      </rPr>
      <t>.</t>
    </r>
    <r>
      <rPr>
        <sz val="11"/>
        <rFont val="Arial"/>
        <family val="2"/>
      </rPr>
      <t xml:space="preserve"> </t>
    </r>
    <r>
      <rPr>
        <sz val="11"/>
        <color theme="1"/>
        <rFont val="Arial"/>
        <family val="2"/>
      </rPr>
      <t xml:space="preserve">
ESTRIBO 2: Se funden los núcleos de los Caisson 11 y 12. Instalación acero de refuerzo para Viga Cabezal y se funde. Se instala acero de refuerzo y encofrado para pedestales y topes sísmicos, cuerpo del Estribo y aleta derecha y se funde</t>
    </r>
    <r>
      <rPr>
        <sz val="11"/>
        <rFont val="Arial"/>
        <family val="2"/>
      </rPr>
      <t>. Por modificación en el diseño en el Estribo 2, se va ampliar el estribo, se contruye una losa complementaria y se construye Estribo 2', para empatar con el mruo en tierra armada. Se realiza demolición parcial de  muro espaldar del Estribo 2. se realizan perforaciones y anclaje de acero de refuerzo, encofrado y se funde.  Para el Estribo 2', se instala acero de refuerzo de la Viga Cabezal  y del muro espaldar y se funden. Instalación plataforma y acero de refuerzo losa complementaria y se funde.</t>
    </r>
    <r>
      <rPr>
        <sz val="11"/>
        <color theme="1"/>
        <rFont val="Arial"/>
        <family val="2"/>
      </rPr>
      <t xml:space="preserve">
</t>
    </r>
    <r>
      <rPr>
        <u/>
        <sz val="11"/>
        <color theme="1"/>
        <rFont val="Arial"/>
        <family val="2"/>
      </rPr>
      <t xml:space="preserve">SUPERESTRUCTURA
</t>
    </r>
    <r>
      <rPr>
        <sz val="11"/>
        <color theme="1"/>
        <rFont val="Arial"/>
        <family val="2"/>
      </rPr>
      <t xml:space="preserve">PILA 1: </t>
    </r>
    <r>
      <rPr>
        <sz val="11"/>
        <color rgb="FFFF0000"/>
        <rFont val="Arial"/>
        <family val="2"/>
      </rPr>
      <t xml:space="preserve"> Se instala plataforma para losa superior Dovela sobre Pila y Dovelas N°1, se instala acero de refuerzo de losa inferior, muros y losa superior y se funden. Montaje carro de avance para construir Dovelas en voladizos 1 y 2. Se instala acero de refuerzo, ductos  y se funden las Dovelas  2 , 3, 4, 5, 6 ,7, 8 ,9 y 10.  Se instalan y se tensionan cables.</t>
    </r>
    <r>
      <rPr>
        <u/>
        <sz val="11"/>
        <color theme="1"/>
        <rFont val="Arial"/>
        <family val="2"/>
      </rPr>
      <t xml:space="preserve">
</t>
    </r>
    <r>
      <rPr>
        <sz val="11"/>
        <rFont val="Arial"/>
        <family val="2"/>
      </rPr>
      <t>PILA 2:</t>
    </r>
    <r>
      <rPr>
        <u/>
        <sz val="11"/>
        <rFont val="Arial"/>
        <family val="2"/>
      </rPr>
      <t xml:space="preserve"> I</t>
    </r>
    <r>
      <rPr>
        <sz val="11"/>
        <rFont val="Arial"/>
        <family val="2"/>
      </rPr>
      <t>nstal</t>
    </r>
    <r>
      <rPr>
        <sz val="11"/>
        <color theme="1"/>
        <rFont val="Arial"/>
        <family val="2"/>
      </rPr>
      <t>ación de plataforma para construcción de dovela sobre Pila y dovelas N°1 en voladizos 3 y 4. Se instala acero de refuerzo y encofrado en la losa inferior y muros y se funden. Se instala acero de refuerzo de la losa superior y se funde, se tensionan cables</t>
    </r>
    <r>
      <rPr>
        <sz val="11"/>
        <color rgb="FFFF0000"/>
        <rFont val="Arial"/>
        <family val="2"/>
      </rPr>
      <t>.</t>
    </r>
    <r>
      <rPr>
        <sz val="11"/>
        <rFont val="Arial"/>
        <family val="2"/>
      </rPr>
      <t xml:space="preserve">Instalacion carros de avance voladizos 3 y 4  para construir Dovelas 2, 3, 4 , 5 , 6, 7, 8, 9 y 10; se instala acero de refuerzo , ductos , se funden, se instalan cablesy se tensionan. </t>
    </r>
    <r>
      <rPr>
        <sz val="11"/>
        <color rgb="FFFF0000"/>
        <rFont val="Arial"/>
        <family val="2"/>
      </rPr>
      <t xml:space="preserve">
</t>
    </r>
    <r>
      <rPr>
        <sz val="11"/>
        <rFont val="Arial"/>
        <family val="2"/>
      </rPr>
      <t>ESTRIBO 2: Instalación de aisladores sísmicos,  acero de refuerzo y encofrado Dovela sobre Estribo y se funde con los topes sísmicos.
ESTRIBO 1.</t>
    </r>
    <r>
      <rPr>
        <sz val="11"/>
        <color rgb="FFFF0000"/>
        <rFont val="Arial"/>
        <family val="2"/>
      </rPr>
      <t>: Instalación acero de refuerzo Dovela sobre Estribo.</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</si>
  <si>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PILA 5.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PILA 1: Instalación acero de refuerzo de núcleos 4, 5 y 6 y se funden. Alzado de Columnas 4, 5 y 6 a nivel de Viga Cabezal.</t>
    </r>
    <r>
      <rPr>
        <sz val="11"/>
        <color rgb="FFFF0000"/>
        <rFont val="Arial"/>
        <family val="2"/>
      </rPr>
      <t xml:space="preserve"> </t>
    </r>
    <r>
      <rPr>
        <sz val="11"/>
        <rFont val="Arial"/>
        <family val="2"/>
      </rPr>
      <t>Instalación andamios de carga, plataforma, acero de refuerzo y encofrado Viga Cabezal y se funde con los pedestales y topes sísmicos ambas calzadas..</t>
    </r>
    <r>
      <rPr>
        <sz val="11"/>
        <color theme="1"/>
        <rFont val="Arial"/>
        <family val="2"/>
      </rPr>
      <t xml:space="preserve">
PILA 2: Instalación acero de refuerzo del núcleo caisson 7, 8, 9, 10 y 11 y se funden. Realce de columnas de Caissons a nivel de Dado</t>
    </r>
    <r>
      <rPr>
        <sz val="11"/>
        <rFont val="Arial"/>
        <family val="2"/>
      </rPr>
      <t>. Instalación de plataforma para construcción de Dado.</t>
    </r>
    <r>
      <rPr>
        <sz val="11"/>
        <color rgb="FFFF0000"/>
        <rFont val="Arial"/>
        <family val="2"/>
      </rPr>
      <t xml:space="preserve"> </t>
    </r>
    <r>
      <rPr>
        <sz val="11"/>
        <rFont val="Arial"/>
        <family val="2"/>
      </rPr>
      <t>Instalación acero de refuerzo y encofrado Dado y se funde</t>
    </r>
    <r>
      <rPr>
        <sz val="11"/>
        <color rgb="FFFF0000"/>
        <rFont val="Arial"/>
        <family val="2"/>
      </rPr>
      <t>.</t>
    </r>
    <r>
      <rPr>
        <sz val="11"/>
        <rFont val="Arial"/>
        <family val="2"/>
      </rPr>
      <t xml:space="preserve"> Instalación acero de refuerzo y encofrado tramo 5 Columna en H y se funde. Instalación andamios de carga, plataforma, acero de refuerzo y ductos para tensionamiento de cables Viga Cabezal</t>
    </r>
    <r>
      <rPr>
        <sz val="11"/>
        <color rgb="FFFF0000"/>
        <rFont val="Arial"/>
        <family val="2"/>
      </rPr>
      <t xml:space="preserve">. </t>
    </r>
    <r>
      <rPr>
        <sz val="11"/>
        <rFont val="Arial"/>
        <family val="2"/>
      </rPr>
      <t>Se funde Viga cabezal, pesetales y topes símicos. Se instalan cables y se tensionan.</t>
    </r>
    <r>
      <rPr>
        <sz val="11"/>
        <color theme="1"/>
        <rFont val="Arial"/>
        <family val="2"/>
      </rPr>
      <t xml:space="preserve">
PILA 3:  Instalación acero de refuerzo del núcleos caissons 13, 14, 15, 16, 17 y 18. y se funden. Se instala acero de refuerzo elevación columnas a nivel de Dado. Se funde realce de  Columnas 14, 15,  16 y 17 a nivel de Dado. Instalación de andamios de carga y plataforma para construcción de Dado.</t>
    </r>
    <r>
      <rPr>
        <sz val="11"/>
        <rFont val="Arial"/>
        <family val="2"/>
      </rPr>
      <t xml:space="preserve"> Instalación acero de refuerzo y encofrado Dado y se funde. Instalación acero de refuerzo y encofrado 7to. tramo de Columna en H y se funde</t>
    </r>
    <r>
      <rPr>
        <sz val="11"/>
        <color rgb="FFFF0000"/>
        <rFont val="Arial"/>
        <family val="2"/>
      </rPr>
      <t>.</t>
    </r>
    <r>
      <rPr>
        <sz val="11"/>
        <rFont val="Arial"/>
        <family val="2"/>
      </rPr>
      <t xml:space="preserve"> Instalación andamios de carga y plataforma para construir Viga Cabezal. Se instala acero de refuerzo, encofrado y se funde Viga Cabezal, se instalan los torones y se tensionan</t>
    </r>
    <r>
      <rPr>
        <sz val="11"/>
        <color rgb="FFFF0000"/>
        <rFont val="Arial"/>
        <family val="2"/>
      </rPr>
      <t>. I</t>
    </r>
    <r>
      <rPr>
        <sz val="11"/>
        <rFont val="Arial"/>
        <family val="2"/>
      </rPr>
      <t>nstalación acero de refuerzo de topes sísmicos y pedestales y se funden para ambas calzadas.</t>
    </r>
    <r>
      <rPr>
        <sz val="11"/>
        <color theme="1"/>
        <rFont val="Arial"/>
        <family val="2"/>
      </rPr>
      <t xml:space="preserve">
PILA 4: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
PILA 5: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t>
    </r>
    <r>
      <rPr>
        <sz val="11"/>
        <rFont val="Arial"/>
        <family val="2"/>
      </rPr>
      <t xml:space="preserve"> Por cambio de diseño para aumentar la luz del Puente en 30m, esta Pila correspondía al  ESTRIBO 2. Por este motivo el concesionario realizó la demolición del cuerpo del Estribo, topes sísmicos,  pedestales y demolición parcial de la Viga cabezal. Para esta Pila se funden dos (2) Caisson 28 y 29, adicionales. Se realiza la elevación del Caisson 29 a nivel de Viga Cabezal. Se instala acero de refuerzo ampliación Viga cabezal, perforando y anclando el acero inyectando producto Hilti. se realiza ensayo de tración. Encofrado ampliación Viga Cabezal y se funde. Instalación acero de refuerzo y encofrado de topes sísmicos y pedestales y se funden.</t>
    </r>
    <r>
      <rPr>
        <sz val="11"/>
        <color theme="1"/>
        <rFont val="Arial"/>
        <family val="2"/>
      </rPr>
      <t xml:space="preserve">
</t>
    </r>
    <r>
      <rPr>
        <sz val="11"/>
        <rFont val="Arial"/>
        <family val="2"/>
      </rPr>
      <t>ESTRIBO 2: Se funde el núcleo de los Caissons 30, 31 y 32. Se instala solado. Se instala acero de refuerzo y encofrado Viga Cabezal , topes sísmicos y pedestales y se funden para la calzada izquierda . Se instala acero de refuerzo y encofrado aletas, muro espaldar y se funden para la calzada izquierda. Se funde losa de aproximación para la calzada izquierda.</t>
    </r>
    <r>
      <rPr>
        <sz val="11"/>
        <color rgb="FFFF0000"/>
        <rFont val="Arial"/>
        <family val="2"/>
      </rPr>
      <t xml:space="preserve"> </t>
    </r>
    <r>
      <rPr>
        <sz val="11"/>
        <rFont val="Arial"/>
        <family val="2"/>
      </rPr>
      <t xml:space="preserve">Para la calzada derecha se realiza excavación y demolición de muro existente para la construcción del Estribo. Se instala solado, acero de refuerzo y encofrado Viga Cabezal, pedestales y topes sísmicos. Se funde Viga Cabezal, topes sísmicos, pedestales , muro espaldar y aleta derecha.
</t>
    </r>
    <r>
      <rPr>
        <u/>
        <sz val="11"/>
        <rFont val="Arial"/>
        <family val="2"/>
      </rPr>
      <t xml:space="preserve">SUPERESTRUCTURA
</t>
    </r>
    <r>
      <rPr>
        <sz val="11"/>
        <rFont val="Arial"/>
        <family val="2"/>
      </rPr>
      <t>Instalación mortero de nivelación con Sika Grout sobre pedestales. Montaje del Equipo lanza-vigas.
VANOS 1 , 2, 3 ,4 y 5.  Instalación de Vigas prefabricadas sobre apoyos de neopreno en ambas calzadas, se funden Diafragmas, instalación de pre-losas, acero de refuerzo de las losas y se funden. Para el VANO 6 pra la calzada izquierda, se instalan vigas prefabricadas sobre apoyos de neopreno, se instalan pre-losas, acero de refuerzo de la losa y se funde; se construye Diafragma en el Estribo 2. Se instala plataforma y acero de refuerzo para voladizos vanos 1, 2 , 3, 4, 5 y 6 costado izquierdo y derecho y se funden para la calzada izquierda. En la calzada derecha se funden en vanos 1, 2, 3 ,4 y 5.  Se instala acero de refuerzo y encofrado para módulos de New Jersey en vanos 1, 2, 3,  4 5 y  6  y se funden para lacalzada izquierda. Se realizan acabados</t>
    </r>
    <r>
      <rPr>
        <sz val="11"/>
        <color rgb="FFFF0000"/>
        <rFont val="Arial"/>
        <family val="2"/>
      </rPr>
      <t>.</t>
    </r>
    <r>
      <rPr>
        <sz val="11"/>
        <rFont val="Arial"/>
        <family val="2"/>
      </rPr>
      <t xml:space="preserve"> Instalación acero de refuerzo y encofrado New Jersey  calzada derecha ambos costados; se funden módulos.</t>
    </r>
  </si>
  <si>
    <r>
      <t xml:space="preserve">PUENTE PK9+400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10 de noviembre de 2020.
</t>
    </r>
    <r>
      <rPr>
        <u/>
        <sz val="11"/>
        <rFont val="Arial"/>
        <family val="2"/>
      </rPr>
      <t>CONTROL DE EXCAVACIÓN</t>
    </r>
    <r>
      <rPr>
        <sz val="11"/>
        <color theme="1"/>
        <rFont val="Arial"/>
        <family val="2"/>
      </rPr>
      <t xml:space="preserve">
CALDADA IZQUIERDA:
ESTRIBO 1: Caisson 1  h=9m; Caisson 2 h=12m
PILA 1: Caisson 3 h=16,14m; Caisson 4 h=14m
 PILA 2. Caisson 5 h=21,5m; Caisson 6 h=17,7m 
                                         PILA 3. Caisson 7 h=21,1m;  Caisson 8 h=18,9m
                                        ESTRIBO 2.  Caisson 9 h=12,4m;  Caisson 10 h=12m
</t>
    </r>
    <r>
      <rPr>
        <u/>
        <sz val="11"/>
        <rFont val="Arial"/>
        <family val="2"/>
      </rPr>
      <t>INFRAESTRUCTURA</t>
    </r>
    <r>
      <rPr>
        <u/>
        <sz val="11"/>
        <color rgb="FFFF0000"/>
        <rFont val="Arial"/>
        <family val="2"/>
      </rPr>
      <t xml:space="preserve">
</t>
    </r>
    <r>
      <rPr>
        <sz val="11"/>
        <rFont val="Arial"/>
        <family val="2"/>
      </rPr>
      <t>ESTRIBO 1: Se instala acero de refuerzo y se funden los núcleos de los Caisspns 1 y 2.</t>
    </r>
    <r>
      <rPr>
        <sz val="11"/>
        <color rgb="FFFF0000"/>
        <rFont val="Arial"/>
        <family val="2"/>
      </rPr>
      <t xml:space="preserve"> </t>
    </r>
    <r>
      <rPr>
        <sz val="11"/>
        <rFont val="Arial"/>
        <family val="2"/>
      </rPr>
      <t>Se instala solado y acero de refuerzo, encofrado Viga Cabezal y se funde con los topes sísmicos, pedestales, aleta izquierda y muro espladar.</t>
    </r>
    <r>
      <rPr>
        <u/>
        <sz val="11"/>
        <color rgb="FFFF0000"/>
        <rFont val="Arial"/>
        <family val="2"/>
      </rPr>
      <t xml:space="preserve">
</t>
    </r>
    <r>
      <rPr>
        <sz val="11"/>
        <rFont val="Arial"/>
        <family val="2"/>
      </rPr>
      <t>ESTRIBO 2: Instalación acero de refuerzo y se funden núcleos de Caissons 9 y 10. Se instala solado y acero de refuerzo Viga Cabezal, topes sísmicos y pedestales y se funden. Instalación acero de refuerzo y encofrado muro espaldar  y se funde. Instalación acero de refuerzo y encofrado aletas integradas y se funden</t>
    </r>
    <r>
      <rPr>
        <sz val="11"/>
        <color rgb="FFFF0000"/>
        <rFont val="Arial"/>
        <family val="2"/>
      </rPr>
      <t>. Instalación acero de refuerzo losa de aproximación.</t>
    </r>
    <r>
      <rPr>
        <sz val="11"/>
        <rFont val="Arial"/>
        <family val="2"/>
      </rPr>
      <t xml:space="preserve">
PILA 1: Instalación acero de refuerzo Caisson 3 y 4 y se funden núcleos.</t>
    </r>
    <r>
      <rPr>
        <sz val="11"/>
        <color rgb="FFFF0000"/>
        <rFont val="Arial"/>
        <family val="2"/>
      </rPr>
      <t xml:space="preserve"> </t>
    </r>
    <r>
      <rPr>
        <sz val="11"/>
        <rFont val="Arial"/>
        <family val="2"/>
      </rPr>
      <t>Se realiza elevación de colunnas a nivel de Viga Cabezal. Se instalan andamios de carga y plataforma, instalación acero de refuerzo Viga Cabezal y se funde. Instalación acero de refuerzo topes sísmicos y pedestales y se funden.
PILA 2: Instalación acero de refuerzo núcleos Caisson 5 y 6 y se funden. Instalación acero de refuerzo y encofrado elevación Columnas a nivel de Viga cabezal y se funden. Instalación andamios de carca y plataforma para Viga Cabezal. Instalación acero de refuerzo y encofrado Viga cabezal y se funde con los pedestales y topes sísmicos.
PILA 3: Instalación acero de refuerzo núcleo del Caisson 7 y 8 y se funden. Adecuación área para Viga Cabezal. Se funde solado. Instalación acero de refuerzo Viga Cabezal y se funde con topes sísmicos y pedestales. Infraestructura terminada.</t>
    </r>
  </si>
  <si>
    <r>
      <t xml:space="preserve">PUENTE PK9+500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9 de noviembre de 2020.
</t>
    </r>
    <r>
      <rPr>
        <u/>
        <sz val="11"/>
        <rFont val="Arial"/>
        <family val="2"/>
      </rPr>
      <t>CONTROL DE EXCAVACIÓN</t>
    </r>
    <r>
      <rPr>
        <sz val="11"/>
        <color theme="1"/>
        <rFont val="Arial"/>
        <family val="2"/>
      </rPr>
      <t xml:space="preserve">
CALDADA IZQUIERDA
ESTRIBO 1. Caisson 1  h=12m; Caisson 2  h=13m 
                                      PILA 1. Caisson 3  h=17m;  Caisson 4  h=19m
PILA 2: Caisson 5 h=21m;  Caisson 6 h= 18,6m
ESTRIBO 2: Caisson 7 h=14,4m  Caisson 8 h= 13,1m
</t>
    </r>
    <r>
      <rPr>
        <u/>
        <sz val="11"/>
        <rFont val="Arial"/>
        <family val="2"/>
      </rPr>
      <t>INFRAESTRUCTURA</t>
    </r>
    <r>
      <rPr>
        <u/>
        <sz val="11"/>
        <color rgb="FFFF0000"/>
        <rFont val="Arial"/>
        <family val="2"/>
      </rPr>
      <t xml:space="preserve">
</t>
    </r>
    <r>
      <rPr>
        <sz val="11"/>
        <rFont val="Arial"/>
        <family val="2"/>
      </rPr>
      <t>ESTRIBO 1: Instalación acero de refuerzo núcleos Caisson 1 y 2 y se funden. Instalación acero de refuerzo  y encofrado Viga cabezal y se funde con topes sísmicos y pedestales y muro espaldar.</t>
    </r>
    <r>
      <rPr>
        <sz val="11"/>
        <color rgb="FFFF0000"/>
        <rFont val="Arial"/>
        <family val="2"/>
      </rPr>
      <t xml:space="preserve"> </t>
    </r>
    <r>
      <rPr>
        <sz val="11"/>
        <rFont val="Arial"/>
        <family val="2"/>
      </rPr>
      <t>Instalación acero de refuerzo y encofrado aleta izquierda y se funde.</t>
    </r>
    <r>
      <rPr>
        <sz val="11"/>
        <color rgb="FFFF0000"/>
        <rFont val="Arial"/>
        <family val="2"/>
      </rPr>
      <t xml:space="preserve">
</t>
    </r>
    <r>
      <rPr>
        <sz val="11"/>
        <rFont val="Arial"/>
        <family val="2"/>
      </rPr>
      <t>PILA 1:  Instalación acero de refuerzo núcleo de Caisson 3 y 4 y se funden</t>
    </r>
    <r>
      <rPr>
        <sz val="11"/>
        <color rgb="FFFF0000"/>
        <rFont val="Arial"/>
        <family val="2"/>
      </rPr>
      <t>. I</t>
    </r>
    <r>
      <rPr>
        <sz val="11"/>
        <rFont val="Arial"/>
        <family val="2"/>
      </rPr>
      <t>nstalación acero de refuerzo y encofrado elevación Columnas a nivel de Viga cabezal y se funden. Instalación andamios de carga y plataforma para Viga Cabezal. Instalación acero de refuerzo y encofrado Viga Cabezal, pedestales y topes sísmicos.Se funde Viga cabezal con topes sísmicos y pedestales.</t>
    </r>
    <r>
      <rPr>
        <sz val="11"/>
        <color rgb="FFFF0000"/>
        <rFont val="Arial"/>
        <family val="2"/>
      </rPr>
      <t xml:space="preserve">
</t>
    </r>
    <r>
      <rPr>
        <sz val="11"/>
        <rFont val="Arial"/>
        <family val="2"/>
      </rPr>
      <t xml:space="preserve">PILA 2: </t>
    </r>
    <r>
      <rPr>
        <sz val="11"/>
        <color rgb="FFFF0000"/>
        <rFont val="Arial"/>
        <family val="2"/>
      </rPr>
      <t xml:space="preserve">Instalación acero de refuerzo núcleo del Caisson 5 y se funde. Instalación acero de refuerzo elevación columna. 
</t>
    </r>
    <r>
      <rPr>
        <sz val="11"/>
        <rFont val="Arial"/>
        <family val="2"/>
      </rPr>
      <t>ESTRIBO 2</t>
    </r>
    <r>
      <rPr>
        <sz val="11"/>
        <color rgb="FFFF0000"/>
        <rFont val="Arial"/>
        <family val="2"/>
      </rPr>
      <t>: Excavación mecánica área construcción Estribo.</t>
    </r>
  </si>
  <si>
    <r>
      <t xml:space="preserve">PUENTE PK9+800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12 de noviembre de 2020.
</t>
    </r>
    <r>
      <rPr>
        <u/>
        <sz val="11"/>
        <rFont val="Arial"/>
        <family val="2"/>
      </rPr>
      <t>CONTROL DE EXCAVACIÓN</t>
    </r>
    <r>
      <rPr>
        <sz val="11"/>
        <color theme="1"/>
        <rFont val="Arial"/>
        <family val="2"/>
      </rPr>
      <t xml:space="preserve">
CALDADA IZQUIERDA
ESTRIBO 1: Caisson 1 h=16m  Caisson2 h=20m
 PILA 1. Caisson 3   h=22,2m;  Caisson 4  h=15m 
</t>
    </r>
    <r>
      <rPr>
        <u/>
        <sz val="11"/>
        <rFont val="Arial"/>
        <family val="2"/>
      </rPr>
      <t>INFRAESTRUCTURA</t>
    </r>
    <r>
      <rPr>
        <u/>
        <sz val="11"/>
        <color rgb="FFFF0000"/>
        <rFont val="Arial"/>
        <family val="2"/>
      </rPr>
      <t xml:space="preserve">
</t>
    </r>
    <r>
      <rPr>
        <sz val="11"/>
        <rFont val="Arial"/>
        <family val="2"/>
      </rPr>
      <t xml:space="preserve">ESTRIBO 1: </t>
    </r>
    <r>
      <rPr>
        <sz val="11"/>
        <color rgb="FFFF0000"/>
        <rFont val="Arial"/>
        <family val="2"/>
      </rPr>
      <t xml:space="preserve">Instalación acero de refuerzo núcleo Caissons 1 y  2 y se funden. Instalación acero de refuerzo Viga Cabezal.
</t>
    </r>
    <r>
      <rPr>
        <sz val="11"/>
        <rFont val="Arial"/>
        <family val="2"/>
      </rPr>
      <t>PILA 1: Instalación acero de refuerzo núcleos Caisson 3 y 4 y se funden. Instalación acero de refuerzo elevación columnas a nivel de Viga Cabezal y se funden</t>
    </r>
    <r>
      <rPr>
        <sz val="11"/>
        <color rgb="FFFF0000"/>
        <rFont val="Arial"/>
        <family val="2"/>
      </rPr>
      <t>. Instalación andamios de carga y plataforma Viga Cabezal. Se instala acero de refuerzo.</t>
    </r>
    <r>
      <rPr>
        <u/>
        <sz val="11"/>
        <color rgb="FFFF0000"/>
        <rFont val="Arial"/>
        <family val="2"/>
      </rPr>
      <t xml:space="preserve">
</t>
    </r>
    <r>
      <rPr>
        <sz val="11"/>
        <rFont val="Arial"/>
        <family val="2"/>
      </rPr>
      <t>ESRIBO 2: Adecuaciones para construcción de Estribo. Se funde solado. Instalación acero de refuerzo construcción zapata y se funde con pedestales y topes sísmicos y muro espaldar. Instalación acero de refuerzo y encofrado aleta izquierda y se funde.</t>
    </r>
  </si>
  <si>
    <r>
      <rPr>
        <b/>
        <sz val="11"/>
        <color theme="1"/>
        <rFont val="Arial"/>
        <family val="2"/>
      </rPr>
      <t>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ESTRIBO 1: </t>
    </r>
    <r>
      <rPr>
        <sz val="11"/>
        <color rgb="FFFF0000"/>
        <rFont val="Arial"/>
        <family val="2"/>
      </rPr>
      <t>Caisson 1 h=12,1m, Caisson 2 h=13,1m, PILA 1: Caisson 3 h=14,8m, Caisson 4 h=17m</t>
    </r>
    <r>
      <rPr>
        <sz val="11"/>
        <color theme="1"/>
        <rFont val="Arial"/>
        <family val="2"/>
      </rPr>
      <t>, PILA 2: Caisson 5 h=15,2m, Caisson 6 h=18,2m ESTRIBO 2:  Caisson 7 h=11,05m, Caisson 8 h=11m  .  El avance en la excavación y fundida de anillos es del 105,0%</t>
    </r>
    <r>
      <rPr>
        <sz val="11"/>
        <color rgb="FFFF0000"/>
        <rFont val="Arial"/>
        <family val="2"/>
      </rPr>
      <t xml:space="preserve">.
</t>
    </r>
    <r>
      <rPr>
        <u/>
        <sz val="11"/>
        <rFont val="Arial"/>
        <family val="2"/>
      </rPr>
      <t xml:space="preserve">INFRAESTRUCTURA
</t>
    </r>
    <r>
      <rPr>
        <sz val="11"/>
        <rFont val="Arial"/>
        <family val="2"/>
      </rPr>
      <t xml:space="preserve">ESTRIBO 1: </t>
    </r>
    <r>
      <rPr>
        <sz val="11"/>
        <color rgb="FFFF0000"/>
        <rFont val="Arial"/>
        <family val="2"/>
      </rPr>
      <t xml:space="preserve">Se instala acero de refuerzo en los núcleos de los caissons 1 y 2 y se funden.
</t>
    </r>
    <r>
      <rPr>
        <sz val="11"/>
        <rFont val="Arial"/>
        <family val="2"/>
      </rPr>
      <t>PILA 1:</t>
    </r>
    <r>
      <rPr>
        <sz val="11"/>
        <color rgb="FFFF0000"/>
        <rFont val="Arial"/>
        <family val="2"/>
      </rPr>
      <t xml:space="preserve"> Instalación acero de refuerzo núcleo Caisson 3.</t>
    </r>
    <r>
      <rPr>
        <u/>
        <sz val="11"/>
        <rFont val="Arial"/>
        <family val="2"/>
      </rPr>
      <t xml:space="preserve">
</t>
    </r>
    <r>
      <rPr>
        <sz val="11"/>
        <rFont val="Arial"/>
        <family val="2"/>
      </rPr>
      <t xml:space="preserve"> PILA 2: Se funde núcleo del Caisson 5 y  6. Instalación acero de refuerzo y encofrado y se funden Columnas. Instalación andamios de carga,  plataforma y acero de refuerzo para Viga Cabezal, topes sísmicos y pedestales y se funde..</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r>
      <rPr>
        <sz val="11"/>
        <color rgb="FFFF0000"/>
        <rFont val="Arial"/>
        <family val="2"/>
      </rPr>
      <t xml:space="preserve"> </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</si>
  <si>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rFont val="Arial"/>
        <family val="2"/>
      </rPr>
      <t>INFRAESTRUCTURA TERMINADA</t>
    </r>
    <r>
      <rPr>
        <u/>
        <sz val="11"/>
        <color theme="1"/>
        <rFont val="Arial"/>
        <family val="2"/>
      </rPr>
      <t xml:space="preserve">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r>
      <rPr>
        <sz val="11"/>
        <color rgb="FFFF0000"/>
        <rFont val="Arial"/>
        <family val="2"/>
      </rPr>
      <t xml:space="preserve"> </t>
    </r>
    <r>
      <rPr>
        <sz val="11"/>
        <rFont val="Arial"/>
        <family val="2"/>
      </rPr>
      <t xml:space="preserve">Seconstruye losa de aproximación.
</t>
    </r>
    <r>
      <rPr>
        <u/>
        <sz val="11"/>
        <rFont val="Arial"/>
        <family val="2"/>
      </rPr>
      <t xml:space="preserve">SUPERESTRUCTURA
</t>
    </r>
    <r>
      <rPr>
        <sz val="11"/>
        <rFont val="Arial"/>
        <family val="2"/>
      </rPr>
      <t>Instalación de mortero de nivelación con Sika Grout sobre pedestales. Montaje del Equipo lanza-vigas.</t>
    </r>
    <r>
      <rPr>
        <sz val="11"/>
        <color rgb="FFFF0000"/>
        <rFont val="Arial"/>
        <family val="2"/>
      </rPr>
      <t xml:space="preserve">
</t>
    </r>
    <r>
      <rPr>
        <sz val="11"/>
        <rFont val="Arial"/>
        <family val="2"/>
      </rPr>
      <t>VANOS 1,  2 y 3: Instalación de Vigas prefabricadas sobre apoyos de neopreno, construcción de Diafragmas, instalación de pre-losas, acero de refuerzo de las losas  y se funden</t>
    </r>
    <r>
      <rPr>
        <sz val="11"/>
        <color rgb="FFFF0000"/>
        <rFont val="Arial"/>
        <family val="2"/>
      </rPr>
      <t xml:space="preserve">. </t>
    </r>
    <r>
      <rPr>
        <sz val="11"/>
        <rFont val="Arial"/>
        <family val="2"/>
      </rPr>
      <t>Se instala acero de refuerzo y encofrado New Jersey por ambos costados y se funden en vanos 1 y 2. Se realizan acabados. Instalación acero de refuerzo y encofrado New Jersey vano 3, se funden y se realizan acabados</t>
    </r>
    <r>
      <rPr>
        <sz val="11"/>
        <color rgb="FFFF0000"/>
        <rFont val="Arial"/>
        <family val="2"/>
      </rPr>
      <t>. Falta instalar juntas de dilatación.</t>
    </r>
  </si>
  <si>
    <r>
      <rPr>
        <b/>
        <sz val="11"/>
        <color theme="1"/>
        <rFont val="Arial"/>
        <family val="2"/>
      </rPr>
      <t>PUENTE PK21+700 UF2.1</t>
    </r>
    <r>
      <rPr>
        <b/>
        <i/>
        <sz val="11"/>
        <color theme="1"/>
        <rFont val="Arial"/>
        <family val="2"/>
      </rPr>
      <t xml:space="preserve"> </t>
    </r>
    <r>
      <rPr>
        <sz val="11"/>
        <color theme="1"/>
        <rFont val="Arial"/>
        <family val="2"/>
      </rPr>
      <t>E</t>
    </r>
    <r>
      <rPr>
        <sz val="11"/>
        <rFont val="Arial"/>
        <family val="2"/>
      </rPr>
      <t>l concesionario inicia actividades el día 6 de marzo de 2020, con el replanteo topográfico de ubicacion de caisson y construcción de caminos de acceso al sitio de las obras.
En cuanto a la excavación y construcción de anillos de los Caissons se lleva el siguiente avance: 97,0%
ESTRIBO 1.</t>
    </r>
    <r>
      <rPr>
        <sz val="11"/>
        <color rgb="FFFF0000"/>
        <rFont val="Arial"/>
        <family val="2"/>
      </rPr>
      <t xml:space="preserve"> </t>
    </r>
    <r>
      <rPr>
        <sz val="11"/>
        <rFont val="Arial"/>
        <family val="2"/>
      </rPr>
      <t>Corte mecánico adecuación área para construcción Estribo. Caisson 1 h=7,2m, Caisson2 h=5,5m
PILA 1: Caisson 3 h=17m, Caisson 4 h=22m
PILA 2: Caisson 5 h=12m, Caisson 6 h=13,3m
PILA 3: Caisson 7 h=8m, Caisson 8 h=12m
PILA 4: Caisson 9 h=8,5m, Caisson 10 h=9m</t>
    </r>
    <r>
      <rPr>
        <sz val="11"/>
        <color theme="1"/>
        <rFont val="Arial"/>
        <family val="2"/>
      </rPr>
      <t xml:space="preserve">
</t>
    </r>
    <r>
      <rPr>
        <u/>
        <sz val="11"/>
        <rFont val="Arial"/>
        <family val="2"/>
      </rPr>
      <t xml:space="preserve">INFRAESTRUCTURA 
</t>
    </r>
    <r>
      <rPr>
        <sz val="11"/>
        <rFont val="Arial"/>
        <family val="2"/>
      </rPr>
      <t>ESTRIBO 1: Se instala acero de refuerzo y se funden los núcleos de los Caissons 1 y 2. Se instala solado.</t>
    </r>
    <r>
      <rPr>
        <sz val="11"/>
        <color rgb="FFFF0000"/>
        <rFont val="Arial"/>
        <family val="2"/>
      </rPr>
      <t xml:space="preserve"> </t>
    </r>
    <r>
      <rPr>
        <sz val="11"/>
        <rFont val="Arial"/>
        <family val="2"/>
      </rPr>
      <t>Instalación acero de refuerzo y encofrado Viga Cabezal, topes sísmicos, pedestales, cuerpo del Estribo y se funden.</t>
    </r>
    <r>
      <rPr>
        <sz val="11"/>
        <color rgb="FFFF0000"/>
        <rFont val="Arial"/>
        <family val="2"/>
      </rPr>
      <t xml:space="preserve"> I</t>
    </r>
    <r>
      <rPr>
        <sz val="11"/>
        <rFont val="Arial"/>
        <family val="2"/>
      </rPr>
      <t>nstalación acero de refuerzo y encofrado aleta izquierda y derecha y se funden. Construcción de muro en concreto reforzado complementario al Estribo costado derecho. Se funde zapata. Se instala acero de refuerzo y encofrado elevación de muro y se funde. Se construye losa de aproximación en el Estribo 1.</t>
    </r>
    <r>
      <rPr>
        <sz val="11"/>
        <color rgb="FFFF0000"/>
        <rFont val="Arial"/>
        <family val="2"/>
      </rPr>
      <t xml:space="preserve">
</t>
    </r>
    <r>
      <rPr>
        <sz val="11"/>
        <rFont val="Arial"/>
        <family val="2"/>
      </rPr>
      <t>PILA 1: Se funden núcleos de Caissons 3 y 4. Se instala acero de refuerzo y encofrado elevacion de Columnas a nivel de Viga cabezal y se funde</t>
    </r>
    <r>
      <rPr>
        <sz val="11"/>
        <color rgb="FFFF0000"/>
        <rFont val="Arial"/>
        <family val="2"/>
      </rPr>
      <t xml:space="preserve">. </t>
    </r>
    <r>
      <rPr>
        <sz val="11"/>
        <rFont val="Arial"/>
        <family val="2"/>
      </rPr>
      <t>Adecuación área para Viga Cabeza</t>
    </r>
    <r>
      <rPr>
        <sz val="11"/>
        <color rgb="FFFF0000"/>
        <rFont val="Arial"/>
        <family val="2"/>
      </rPr>
      <t xml:space="preserve">l. </t>
    </r>
    <r>
      <rPr>
        <sz val="11"/>
        <rFont val="Arial"/>
        <family val="2"/>
      </rPr>
      <t>Instalación andamios de carga, plataforma, acero de refuerzo Viga Cabezal, topes sísmicos,  pedestales y se funden.</t>
    </r>
    <r>
      <rPr>
        <u/>
        <sz val="11"/>
        <rFont val="Arial"/>
        <family val="2"/>
      </rPr>
      <t xml:space="preserve">
</t>
    </r>
    <r>
      <rPr>
        <sz val="11"/>
        <rFont val="Arial"/>
        <family val="2"/>
      </rPr>
      <t>PILA 2:</t>
    </r>
    <r>
      <rPr>
        <sz val="11"/>
        <color rgb="FFFF0000"/>
        <rFont val="Arial"/>
        <family val="2"/>
      </rPr>
      <t xml:space="preserve"> </t>
    </r>
    <r>
      <rPr>
        <sz val="11"/>
        <rFont val="Arial"/>
        <family val="2"/>
      </rPr>
      <t>Se funde el núcleo de los Caissons 5 y 6. Instalación acero de refuerzo Columnas 5 y 6, se funden a nivel de Viga Cabezal.  Instalación de andamios de carga y plataforma , se instala acero de refuerzo Viga Cabezal y se funde con topes sísmicos y pedestales.</t>
    </r>
    <r>
      <rPr>
        <u/>
        <sz val="11"/>
        <rFont val="Arial"/>
        <family val="2"/>
      </rPr>
      <t xml:space="preserve">
</t>
    </r>
    <r>
      <rPr>
        <sz val="11"/>
        <rFont val="Arial"/>
        <family val="2"/>
      </rPr>
      <t xml:space="preserve">PILA 3: Se funde el núcleo de los Caissons 7 y 8 y la elevación de las columnas a nivel de la Viga cabezal. Instalación andamios de carga, plataforma y acero de refuerzo Viga cabezal,  se funde con topes sísmicos y pedestales.
PILA 4: Se funde el núcleo de los Caissons 9 y 10 y la Viga Cabezal con los topes sísmicos y los pedestales.
Se realiza demolición del cuerpo del Estribo 1 del puente PK21+840. Se funden pesestales.
ESTRIBO 2: Se construyen pedestales y topes sísmicos sobre área construida del Estribo 1 del Puente PK21+840.
</t>
    </r>
    <r>
      <rPr>
        <u/>
        <sz val="11"/>
        <rFont val="Arial"/>
        <family val="2"/>
      </rPr>
      <t xml:space="preserve">SUPERESTRUCTURA
</t>
    </r>
    <r>
      <rPr>
        <sz val="11"/>
        <rFont val="Arial"/>
        <family val="2"/>
      </rPr>
      <t>Escarificación de pedestales para instalar mortero de nivelación. Montaje del equipo lanza-vigas.</t>
    </r>
    <r>
      <rPr>
        <sz val="11"/>
        <color rgb="FFFF0000"/>
        <rFont val="Arial"/>
        <family val="2"/>
      </rPr>
      <t xml:space="preserve">
</t>
    </r>
    <r>
      <rPr>
        <sz val="11"/>
        <rFont val="Arial"/>
        <family val="2"/>
      </rPr>
      <t>Vanos 1 , 2, 3 ,4 y 5: Instalación de Vigas prefabricadas sobre apoyos de neopreno, construcción de diafragmas, instalación de pre-losas, acero de refuerzo de las losas y se funden</t>
    </r>
    <r>
      <rPr>
        <sz val="11"/>
        <color rgb="FFFF0000"/>
        <rFont val="Arial"/>
        <family val="2"/>
      </rPr>
      <t>.</t>
    </r>
    <r>
      <rPr>
        <sz val="11"/>
        <rFont val="Arial"/>
        <family val="2"/>
      </rPr>
      <t xml:space="preserve"> En los  vanos 1, 2, 3, 4 y 5; se instala plataforma y acero de refuerzo para voladizos costado izquierdo y derecho y se funden</t>
    </r>
    <r>
      <rPr>
        <sz val="11"/>
        <color rgb="FFFF0000"/>
        <rFont val="Arial"/>
        <family val="2"/>
      </rPr>
      <t>. Instalación acero de refuerzo y encofrado New Jersey vanos 1 y 2 costado izquierdo y se funden. Por el costado derecho se funden módulos.</t>
    </r>
  </si>
  <si>
    <r>
      <rPr>
        <b/>
        <sz val="11"/>
        <color theme="1"/>
        <rFont val="Arial"/>
        <family val="2"/>
      </rPr>
      <t xml:space="preserve">PUENTE PK33+100 UF2.1 VIADUCTO SOBRE EL RÍO CAUCA TRAMO 1 VOLADIZOS.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 xml:space="preserve">TRAMO 1 INFRAESTRUCTURA
</t>
    </r>
    <r>
      <rPr>
        <sz val="11"/>
        <color theme="1"/>
        <rFont val="Arial"/>
        <family val="2"/>
      </rPr>
      <t>ESTRIBO 1: Se excava y se funde el núcleo de los Pilotes 1 y 2 a un h= promedio efectivo de 21,2m.</t>
    </r>
    <r>
      <rPr>
        <sz val="11"/>
        <color rgb="FFFF0000"/>
        <rFont val="Arial"/>
        <family val="2"/>
      </rPr>
      <t xml:space="preserve"> </t>
    </r>
    <r>
      <rPr>
        <sz val="11"/>
        <rFont val="Arial"/>
        <family val="2"/>
      </rPr>
      <t>Excvavaciones y descabece de Pilotes. Instalación de solado, acero de refuerzo y encofrado de Viga cabezal y cuerpo del Estribo, se fundeViga cabezal. Encofrado tramo 1 del cuerpo del Estribo y se funde. Se instalan aisladores sísmicos para la Dovela sobre Estribo. Se instala acero de refuerzo Dovela sobre Estribo y se funde . se instalan ductos para cables de tensionamiento. Se fude muro epaldar y topes sísmicos</t>
    </r>
    <r>
      <rPr>
        <sz val="11"/>
        <color rgb="FFFF0000"/>
        <rFont val="Arial"/>
        <family val="2"/>
      </rPr>
      <t>. Se instala acero de refuerzo y se funde losa de aproximación Estribo 1.</t>
    </r>
    <r>
      <rPr>
        <sz val="11"/>
        <color theme="1"/>
        <rFont val="Arial"/>
        <family val="2"/>
      </rPr>
      <t xml:space="preserve">
PILA 1: Se excava y se funde el núcleo de los Pilotes: 3 ,  4,  5, 6,  7,  8, 9, 10,  11, 12,  13, 14,  15, 16, 17 y  18 a h= promedio efectivo de 26,0m.  Se realiza pruebas de integridad de los Pilotes y descabece. Instalación de solado y acero de refuerzo y encofrado  del  Dado. y se funde. Instalación acero de refuerzo y encofrado de pedestal, apoyo de los aisladores sísmicos y se funde incluyendo las pantallas temporales.</t>
    </r>
    <r>
      <rPr>
        <sz val="11"/>
        <color rgb="FFFF0000"/>
        <rFont val="Arial"/>
        <family val="2"/>
      </rPr>
      <t xml:space="preserve"> </t>
    </r>
    <r>
      <rPr>
        <sz val="11"/>
        <rFont val="Arial"/>
        <family val="2"/>
      </rPr>
      <t>Se instalan seis (6)aisladores sísmicos sobre pedestales. Instalación de grouting. 
PILA 2: Se excava y se funde el núcleo de los Pilotes: 19, 20, 21, 22, 23, 24, 25, 26, 27, 28, 29, 30, 31, 32, 33 y  34 a h= promedio efectivo de 30,0m.  Se realizan prueba</t>
    </r>
    <r>
      <rPr>
        <sz val="11"/>
        <color theme="1"/>
        <rFont val="Arial"/>
        <family val="2"/>
      </rPr>
      <t>s de integridad de los Pilotes. Se realiza descabece de pilotes, se instala solado e instalación de acero de refuerzo del Dado. Se funde dado con concreto de 28 MPa.</t>
    </r>
    <r>
      <rPr>
        <sz val="11"/>
        <rFont val="Arial"/>
        <family val="2"/>
      </rPr>
      <t xml:space="preserve"> Se instala acero de refuerzo y encofrado para elemento de apoyo de aisladores sísmicos y se funden</t>
    </r>
    <r>
      <rPr>
        <sz val="11"/>
        <color rgb="FFFF0000"/>
        <rFont val="Arial"/>
        <family val="2"/>
      </rPr>
      <t>.</t>
    </r>
    <r>
      <rPr>
        <sz val="11"/>
        <rFont val="Arial"/>
        <family val="2"/>
      </rPr>
      <t xml:space="preserve"> Instalación de tres (3) aisladores sísmicos sobre cada uno de los dos (2) pedestales. Instalación acero de refuerzo construcción pantallas temporales y se funden. </t>
    </r>
    <r>
      <rPr>
        <sz val="11"/>
        <color theme="1"/>
        <rFont val="Arial"/>
        <family val="2"/>
      </rPr>
      <t xml:space="preserve">Instalación de Torre Grua.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color theme="1"/>
        <rFont val="Arial"/>
        <family val="2"/>
      </rPr>
      <t xml:space="preserve">TRAMO 1  SUPETESTRUCTURA 
</t>
    </r>
    <r>
      <rPr>
        <sz val="11"/>
        <color rgb="FFFF0000"/>
        <rFont val="Arial"/>
        <family val="2"/>
      </rPr>
      <t>PILA 1: I</t>
    </r>
    <r>
      <rPr>
        <sz val="11"/>
        <rFont val="Arial"/>
        <family val="2"/>
      </rPr>
      <t xml:space="preserve">nstalación de plataforma para construcción de Dovela sobre Pila y Dovelas N°1. Se instala acero de refuerzo losa inferior, muros  y losa superior y se funde. </t>
    </r>
    <r>
      <rPr>
        <sz val="11"/>
        <color rgb="FFFF0000"/>
        <rFont val="Arial"/>
        <family val="2"/>
      </rPr>
      <t xml:space="preserve">
VOLADIZO 1: </t>
    </r>
    <r>
      <rPr>
        <sz val="11"/>
        <rFont val="Arial"/>
        <family val="2"/>
      </rPr>
      <t xml:space="preserve">A prtir del Estribo 1 se instala concreto de solado para construir a este nivel las dovelas 15, 14, 13, 12 y 11 del voladizo 1. Se instala acero de refuerzo de losa inferior y muros de estas Dovelas y se funde losa inferior y muros. Se instala plataforma y acero de refuerzo para losa superior y se funde Dovelas 15, 14, 13, 12 y 11. Se instalan andamios de carga y  plataforma  para Dovelas 2, 3, 4 y 5 en voladizo 1. Se instala acero de refuerzo losa inferior y muros y se funden losa inferior  y muros Instalación plataforma, acero de refuerzo de losa superior y se funden. Se instala plataforma , acero de refuerzo de losa inferior y muros Dovelas 6, 7 , 8, 9 y 10. Se funde losa inferior  y muros de estas Dovelas. Se instala plataforma y acero de refuerzo losa superior y se funden Dovelas 6, 7 y 8. Se instala plataforma, acero de refuerzo y ductos para losa superior Dovelas 9, 10 y 11 y se funden. Se instalan y se tensionan de cables de continuidad Dovelas 9, 10 y 11 voladizo 1. 
VOLADIZO 2: Se instala el carro de avance Dovelas  N°2., 3, 4, 5, 6, 7, 8 , 9 , 10 , 11 , 12, 13, 14, 15, 16,  17 y 18, se instala acero de refuerzo, ductos y se funden. Se instalan cables y se tensionan. Se instalan y se tensionan cables de continuidad Dovelas 7, 8, 9, 10, 11, 12, 13 y 16. </t>
    </r>
    <r>
      <rPr>
        <u/>
        <sz val="11"/>
        <rFont val="Arial"/>
        <family val="2"/>
      </rPr>
      <t xml:space="preserve">
</t>
    </r>
    <r>
      <rPr>
        <sz val="11"/>
        <rFont val="Arial"/>
        <family val="2"/>
      </rPr>
      <t>PILA 2:  Instalación plataforma, acero de refuerzo y encofrado Dovela sobre Pila y Dovelas N°1 voladizos 3 y 4, se funde losa inferior,  muros y losa superior.  
VOLADIZO 4: Instalación de material para conformación de terraplén. Se instala concreto de solado sobre el terraplén conformado. Se  instala acero de refuerzo de la losa inferior y muros Dovelas 2 , 3 , 4 y 5. Se funde losa inferior y muros. Se instala plataforma y acero de refuerzo para losa superior  de estas Dovelas y se funden. Se instalan andamios de carga y plataforma, acero de refuerzo losa inferior y muros construcción de Dovelas 6, 7 8 , 9, 10 y 11; y se funden para el voladizo 4. Se instala plataforma para losa superior , acero de refuerzo y ductos de estas Dovelas y se funden. Se continúa con Dovelas  12 y 13, se instala acero de refuerzo losa iferior, muros y losa superior y se funden. Se instala paltaforma , acero de refuerzo de la losa inferior, muros y losa superior de las Dovelas 14, 15 y 16 y se funden. Se instala plataforma, encofrado,  acero de refuerzo, losa de piso y muros Dovelas 17 y 18. Se funde losa inferior, muros y losa superior. Se instala acero de refuerzo Dovela sobre Pila 3 y se funde. Instalación acero de refuerzo y encofrado topes sísmicos Dovela sobre Pila 3. Se instalan y se tensionan cables de continuidad Dovelas 10, 11,14 y 17 voladizo 4.</t>
    </r>
    <r>
      <rPr>
        <sz val="11"/>
        <color rgb="FFFF0000"/>
        <rFont val="Arial"/>
        <family val="2"/>
      </rPr>
      <t xml:space="preserve">
VOLADIZO 3</t>
    </r>
    <r>
      <rPr>
        <sz val="11"/>
        <rFont val="Arial"/>
        <family val="2"/>
      </rPr>
      <t>: Se realiza el montaje del carro de avance, se instala acero de refuerzo, ductos y se funden las Dovelas 2, 3, 4, 5,  6, 7,  8, 9, 10, 11, 12, 13, 14, 15, 16, 17 y 18;  se instalan cables y se tensionan para estas Dovelas.  Se instalan y se tensionan cables de continuidad en Dovelas 7, 8, 9, 10, 11, 12,13 y 16.</t>
    </r>
    <r>
      <rPr>
        <sz val="11"/>
        <color rgb="FFFF0000"/>
        <rFont val="Arial"/>
        <family val="2"/>
      </rPr>
      <t xml:space="preserve">
</t>
    </r>
    <r>
      <rPr>
        <sz val="11"/>
        <rFont val="Arial"/>
        <family val="2"/>
      </rPr>
      <t>Desplazamiento carro de avance y nivelavión para la Dovela de cierre entre voladizos 2 y 3. Se instala acero de refuerzo y se funde</t>
    </r>
    <r>
      <rPr>
        <sz val="11"/>
        <color rgb="FFFF0000"/>
        <rFont val="Arial"/>
        <family val="2"/>
      </rPr>
      <t>.</t>
    </r>
    <r>
      <rPr>
        <sz val="11"/>
        <rFont val="Arial"/>
        <family val="2"/>
      </rPr>
      <t xml:space="preserve"> Se funden dados de protección de los elementos de tensionamiento. Se realizan acabados en muros internos y externos de Dovelas del Puente por ambos costados.</t>
    </r>
    <r>
      <rPr>
        <sz val="11"/>
        <color rgb="FFFF0000"/>
        <rFont val="Arial"/>
        <family val="2"/>
      </rPr>
      <t xml:space="preserve">
Se realiza corte de pantallas temporales en las Pilas 1 y 2 para su demolición. Retiro de material de relleno que se había instalado para el apoyo de plataformas en los voladizos 1 y 4.</t>
    </r>
  </si>
  <si>
    <r>
      <rPr>
        <b/>
        <sz val="11"/>
        <color theme="1"/>
        <rFont val="Arial"/>
        <family val="2"/>
      </rPr>
      <t xml:space="preserve">
PUENTE PK33+100 UF2.1 VIADUCTO SOBRE EL RÍO CAUCA TRAMO 2 VIGAS. 
</t>
    </r>
    <r>
      <rPr>
        <sz val="11"/>
        <color theme="1"/>
        <rFont val="Arial"/>
        <family val="2"/>
      </rPr>
      <t xml:space="preserve">
T</t>
    </r>
    <r>
      <rPr>
        <u/>
        <sz val="11"/>
        <color theme="1"/>
        <rFont val="Arial"/>
        <family val="2"/>
      </rPr>
      <t>RAMO 2.  INFRAESTRUCTURA TERMINADA</t>
    </r>
    <r>
      <rPr>
        <sz val="11"/>
        <color theme="1"/>
        <rFont val="Arial"/>
        <family val="2"/>
      </rPr>
      <t xml:space="preserve">
PILA 4. Se funde pilote 39 y 40 a h= promedio efectivo de 28,7m . Descabece de Pilotes. Instalación acero de refuerzo de Columnas y se funden a nivel de Viga Cabezal. Se instala acero de refuerzo y encofrado y se funde Viga Cabezal con topes sísmicos y pedestales.                 
  PILA 5. Se funde pilote 41 y 42 a h= promedio efectivo de 29,50m. Descabece de Pilotes e instalación acero de refuerzo y encofrado de Columnas 41 y 42 y se funden. Instalación acero de refuerzo Viga Cabezal, topes sísmicos y pedestales y se funde.                                                                                                                                                                                                                                                                                                                                                                                                                                                                                                                                                          ESTRIBO 2. Se funde pilote 43 y 44 a h= promedio efectivo de 17,5m. Descabece de Pilotes. Instalación acero de refuerzode Columnas  y se funden. Se instalan andamios de carga, plataforma, se instala acero de refuerzo Viga Cabezal , tpes sísmicos y pedestales y se funde. Instalación acero de refuerzo y encofrado cuerpo del Estribo y se funde. Instalación acero de refuerzo aletas. Se funde losa de aproximación Estribo 2.
El avance de la excavación de los Pilotes en el Tramo 1 es del 80,5%.
El avance de la excavación de los Pilotes en el Tramo 2 es del 87,0%.
</t>
    </r>
    <r>
      <rPr>
        <u/>
        <sz val="11"/>
        <color theme="1"/>
        <rFont val="Arial"/>
        <family val="2"/>
      </rPr>
      <t xml:space="preserve">TRAMO 2. SUPERESTRUCTURA
</t>
    </r>
    <r>
      <rPr>
        <sz val="11"/>
        <color rgb="FFFF0000"/>
        <rFont val="Arial"/>
        <family val="2"/>
      </rPr>
      <t>Vano 1: Instalación de cuatro Vigas prefabricadas sobre apoyos de neopreno. Construcción de diafragma e instalación de pre-losas Tipo A y B. Se instala acero de refuerzo losa y se funde.</t>
    </r>
    <r>
      <rPr>
        <u/>
        <sz val="11"/>
        <color theme="1"/>
        <rFont val="Arial"/>
        <family val="2"/>
      </rPr>
      <t xml:space="preserve">
</t>
    </r>
    <r>
      <rPr>
        <sz val="11"/>
        <color rgb="FFFF0000"/>
        <rFont val="Arial"/>
        <family val="2"/>
      </rPr>
      <t xml:space="preserve">Vano 2: Instalación de cuatro Vigas prefabricadas sobre apoyos de neopreno. Construcción de diafragma e instalación de pre-losas Tipo A y B. Se instala acero de refuerzo de la losa y se funde..
Vano 3: Instalación de cuatro Vigas prefabricadas sobre apoyos de neopreno. Construcción de diafragma e instalación de pre-losas Tipo A y B, se instala acero de refuerzo de la losa y se funde.
</t>
    </r>
  </si>
  <si>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t>
    </r>
    <r>
      <rPr>
        <sz val="11"/>
        <rFont val="Arial"/>
        <family val="2"/>
      </rPr>
      <t>. PILA 1: Caisson 3 h=26m, Caisson 4 h=31,2m.  PiILA 2: Caisson 5 h=26m, Caisson 6 h=32m . PILA 3: Caisson 7 h=18,1m, Caisson 8 h=15,5m. PILA 4: Caisson 9 h=16m, Caisson 10 h=18,6m. PILA 5: Caisson 11 h=20,5m, Caisson 12 h=21m.  ESTRIBO 2: Caisson 13 h=17m,  Caisson 14 h=17,5m.
El avance en excavación y construcción de anillos es del 104,6%.</t>
    </r>
    <r>
      <rPr>
        <sz val="11"/>
        <color theme="1"/>
        <rFont val="Arial"/>
        <family val="2"/>
      </rPr>
      <t xml:space="preserve">
</t>
    </r>
    <r>
      <rPr>
        <u/>
        <sz val="11"/>
        <color theme="1"/>
        <rFont val="Arial"/>
        <family val="2"/>
      </rPr>
      <t xml:space="preserve">INFRAESTRUCTURA
</t>
    </r>
    <r>
      <rPr>
        <sz val="11"/>
        <color theme="1"/>
        <rFont val="Arial"/>
        <family val="2"/>
      </rPr>
      <t>ESTRIBO 1: Se funde el núcleo de los Caissons 1 y 2.</t>
    </r>
    <r>
      <rPr>
        <sz val="11"/>
        <color rgb="FFFF0000"/>
        <rFont val="Arial"/>
        <family val="2"/>
      </rPr>
      <t xml:space="preserve"> </t>
    </r>
    <r>
      <rPr>
        <sz val="11"/>
        <rFont val="Arial"/>
        <family val="2"/>
      </rPr>
      <t>Se instala solado, acero de refuerzo  y encofrado y se funde Viga Cabezal , tramos 1 y 2 del cuerpo del Estribo, topes sísmicos y pedestales, aletas y muros laterales</t>
    </r>
    <r>
      <rPr>
        <sz val="11"/>
        <color rgb="FFFF0000"/>
        <rFont val="Arial"/>
        <family val="2"/>
      </rPr>
      <t>.</t>
    </r>
    <r>
      <rPr>
        <sz val="11"/>
        <rFont val="Arial"/>
        <family val="2"/>
      </rPr>
      <t xml:space="preserve"> Se instala acero de refuerzo y se funde losa de aproximación  Estribo 1.
PILA 1: Instalación acero de refuerzo núcleo Caisson  3 y 4 y se funden</t>
    </r>
    <r>
      <rPr>
        <sz val="11"/>
        <color rgb="FFFF0000"/>
        <rFont val="Arial"/>
        <family val="2"/>
      </rPr>
      <t>.</t>
    </r>
    <r>
      <rPr>
        <sz val="11"/>
        <rFont val="Arial"/>
        <family val="2"/>
      </rPr>
      <t xml:space="preserve"> Adecuación área Viga Cabezal. Instalación andamios de carga, plataforma, acero de refuerzo Viga Cabezal, topes sísmicos, pedestales y ductos para cables de tensionamiento. Se funde Viga Cabezal y se instalan cables 1, 2, 3, 4 y 5  y se tensionan.
Se construye muro de protección en concreto reforzado para la Pila 1, costado derecho contra vía existente. L=9,5 m  H=3,0 m.  En la Pila 2  L= 8,0 m  H= 3,0 m.
PILA 2: Instalación acero de refuerzo  núcleos Caissons 5 y 6 y se funden. Excavación mecánica  adecuación área construcción Viga Cabezal. Se instala solado.Instalación andamios de carga, plataforma, acero de refuerzo, encofrado Viga Cabezal y se funde con topes sísmicos y pedestales. Instalación de 5 ductos y cables para tensionamiento. Se tensionan cables.
PILA 3: Instalación acero de refuerzo núcleos  Caissons 7 y 8. y se funden. Se instala acero de refuerzo y encofrado y se funden columnas a nivel de Viga cabezal. Insntalación de plataforma e instalación acero de refuerzo Viga Cabezal y se funde.
PILA 4: Instalación acero de refuerzo núcleos Caissons 9 y 10 y se funden. Se instala acero de refuerzo y encofrado y se funde columna 10. Instalacion de plataforma y acero de refuerzo para Viga Cabezal y se funde con topes sísmicos y pedestales.</t>
    </r>
    <r>
      <rPr>
        <sz val="11"/>
        <color rgb="FFFF0000"/>
        <rFont val="Arial"/>
        <family val="2"/>
      </rPr>
      <t xml:space="preserve">
</t>
    </r>
    <r>
      <rPr>
        <sz val="11"/>
        <rFont val="Arial"/>
        <family val="2"/>
      </rPr>
      <t xml:space="preserve">PILA 5: Instalación acero de refuerzo núcleos Caisson 11 y 12 y se funden. Instalación acero de refuerzo Viga Cabezal, topes sísmicos y pedestales y se funden. </t>
    </r>
    <r>
      <rPr>
        <sz val="11"/>
        <color rgb="FFFF0000"/>
        <rFont val="Arial"/>
        <family val="2"/>
      </rPr>
      <t xml:space="preserve">
</t>
    </r>
    <r>
      <rPr>
        <sz val="11"/>
        <rFont val="Arial"/>
        <family val="2"/>
      </rPr>
      <t>ESTRIBO 2: Instalación acero de refuerzo y se funden núcleos Caissons 13 y 14.</t>
    </r>
    <r>
      <rPr>
        <sz val="11"/>
        <color rgb="FFFF0000"/>
        <rFont val="Arial"/>
        <family val="2"/>
      </rPr>
      <t xml:space="preserve"> </t>
    </r>
    <r>
      <rPr>
        <sz val="11"/>
        <rFont val="Arial"/>
        <family val="2"/>
      </rPr>
      <t xml:space="preserve">Adecuación área para construcción de Estribo. Se funde solado. Instalación acero de refuerzo Viga Cabezal, muro espladar y lateral. Se funde Viga Cabezal, topes sísmicos y pedestales, y aletas integradas.
</t>
    </r>
    <r>
      <rPr>
        <u/>
        <sz val="11"/>
        <rFont val="Arial"/>
        <family val="2"/>
      </rPr>
      <t xml:space="preserve">SUPERESTRUCTURA.
</t>
    </r>
    <r>
      <rPr>
        <sz val="11"/>
        <color rgb="FFFF0000"/>
        <rFont val="Arial"/>
        <family val="2"/>
      </rPr>
      <t>Montaje del Equipo lanza-vigas en el Estribo 1. Instalación de mortero de nivelación con Sika-Grout sobre pedestales.
VANOS 1, 2 y 3: Instalación de Vigas prefabricadas sobre apoyos de neopreno, construcción de diafragmas, instalación de pre-losas, acero de refuerzo de la losas y se funden.
VANO 4: Instalación de Vigas prefabricadas sobre apoyos de neopreno, construcción de diafragma.</t>
    </r>
  </si>
  <si>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t>
    </r>
    <r>
      <rPr>
        <sz val="11"/>
        <rFont val="Arial"/>
        <family val="2"/>
      </rPr>
      <t xml:space="preserve">. ESTRIBO 1: Caisson 1 h=11,5m Caisson 2 h=11m.  El avance en la excavación y fundida de anillos es del 125,2%. </t>
    </r>
    <r>
      <rPr>
        <sz val="11"/>
        <color theme="1"/>
        <rFont val="Arial"/>
        <family val="2"/>
      </rPr>
      <t xml:space="preserve">
</t>
    </r>
    <r>
      <rPr>
        <u/>
        <sz val="11"/>
        <color theme="1"/>
        <rFont val="Arial"/>
        <family val="2"/>
      </rPr>
      <t xml:space="preserve">INFRAESTRUCTURA TERMINADA
</t>
    </r>
    <r>
      <rPr>
        <sz val="11"/>
        <rFont val="Arial"/>
        <family val="2"/>
      </rPr>
      <t>ESTRIBO 1: Instalación acero de refuerzo núcleos Caissons 1 y 2 y se funden. Instalación de solado</t>
    </r>
    <r>
      <rPr>
        <sz val="11"/>
        <color rgb="FFFF0000"/>
        <rFont val="Arial"/>
        <family val="2"/>
      </rPr>
      <t>.</t>
    </r>
    <r>
      <rPr>
        <sz val="11"/>
        <rFont val="Arial"/>
        <family val="2"/>
      </rPr>
      <t xml:space="preserve"> Instalación acero de refuerzo y encofrado Viga Cabezal y cuerpo del estribo y se funde Viga Cabezal y tramo 2 cuerpo del Estribo. Instalación acero de refuerzo y encofrado aletas integradas y se funden. Se funde losa de aproximación Estribo 1.</t>
    </r>
    <r>
      <rPr>
        <u/>
        <sz val="11"/>
        <color theme="1"/>
        <rFont val="Arial"/>
        <family val="2"/>
      </rPr>
      <t xml:space="preserve">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r>
      <rPr>
        <sz val="11"/>
        <color rgb="FFFF0000"/>
        <rFont val="Arial"/>
        <family val="2"/>
      </rPr>
      <t xml:space="preserve"> </t>
    </r>
    <r>
      <rPr>
        <sz val="11"/>
        <rFont val="Arial"/>
        <family val="2"/>
      </rPr>
      <t>Adecuación de área para construcción de Estribo. Se instala solado.</t>
    </r>
    <r>
      <rPr>
        <sz val="11"/>
        <color rgb="FFFF0000"/>
        <rFont val="Arial"/>
        <family val="2"/>
      </rPr>
      <t xml:space="preserve"> </t>
    </r>
    <r>
      <rPr>
        <sz val="11"/>
        <rFont val="Arial"/>
        <family val="2"/>
      </rPr>
      <t xml:space="preserve">Instalación acero de refuerzo Viga Cabezal y se funde. Instalación acero de refuerzo y encofrado cuerpo del Estribo, pedestales y topes sísmicos. y se funde. Instalación acero de refuerzo, encofrado y fundida de muro aleta costado izquierdo. Se funde losa de aproximación Estribo 2. 
SUPERESTRUCTURA
</t>
    </r>
    <r>
      <rPr>
        <sz val="11"/>
        <color rgb="FFFF0000"/>
        <rFont val="Arial"/>
        <family val="2"/>
      </rPr>
      <t>Instalación de mortero de nivelación con Sika-Grout sobre pedestales. Montaje del Rquipo lanza-vigas en el Estribo 2.
VANOS 4, 5 y 6: Instalación de Vigas pre-fabricadas sobre apoyos de neopreno, construcción de Diafragamas, instalación de pre-losas, acero de refuerzo de las losas y se funden..
Instalación plataforma, acero de refuerzo construcción voladizos vano 6 ambos costados.</t>
    </r>
  </si>
  <si>
    <t>Ampliación Puente 19  La Murrapala UF1</t>
  </si>
  <si>
    <r>
      <rPr>
        <b/>
        <sz val="11"/>
        <color theme="1"/>
        <rFont val="Arial"/>
        <family val="2"/>
      </rPr>
      <t>AMPLIACIÓN PUENTE N°5 QUEBRADA LA CAUSALA . PK3+183 UF1.</t>
    </r>
    <r>
      <rPr>
        <sz val="11"/>
        <color theme="1"/>
        <rFont val="Arial"/>
        <family val="2"/>
      </rPr>
      <t xml:space="preserve"> </t>
    </r>
    <r>
      <rPr>
        <sz val="11"/>
        <rFont val="Arial"/>
        <family val="2"/>
      </rPr>
      <t xml:space="preserve"> El concesionario inicia actividades el 15 de septiembre de 2020.</t>
    </r>
    <r>
      <rPr>
        <sz val="11"/>
        <color theme="1"/>
        <rFont val="Arial"/>
        <family val="2"/>
      </rPr>
      <t xml:space="preserve">  Este Puente está conformado por 3 luces en Vigas postensadas para una luz total de 75m.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 retiro de carpeta asfáltica existente mediante fresado. Perforaciones a la losa existente con saca núcleos y cortes en la losa de aproximadamente 1,80X3,50 m  para retiro del tablero y los New Jersey existentente.  Se  retira  tablero y New Yersey en los vanos 1 y 2 . Para el vano 1 se instala metal-deck , plataforma para los voladizos, instalación acero de refuerzo de la losa y se funde. En el vano 3, se realiza retiro de secciones de la losa,  New Jersey y demolición de tablero sobre Vigas. En Vanos 2 y 3, se instala plataforma voladizo, metal deck y acero de refuerzo de la losa y se funden.</t>
    </r>
    <r>
      <rPr>
        <sz val="11"/>
        <color rgb="FFFF0000"/>
        <rFont val="Arial"/>
        <family val="2"/>
      </rPr>
      <t xml:space="preserve"> </t>
    </r>
    <r>
      <rPr>
        <sz val="11"/>
        <rFont val="Arial"/>
        <family val="2"/>
      </rPr>
      <t xml:space="preserve"> Perforaciones e instalación de platinas 5/8, pernos 1", parales IPE-220 y tubería metálica D=4", baranda metálica por ambos costados. Instalación de pintura anticorrociva y pintura amarilla de poliuretano. Construcción de apoyos para postes de luminarias costado izquierdo</t>
    </r>
    <r>
      <rPr>
        <sz val="11"/>
        <color rgb="FFFF0000"/>
        <rFont val="Arial"/>
        <family val="2"/>
      </rPr>
      <t>. Instalación acero de refuerzo y encofrado New Jersey costado izquierdo salida Puente lado Santafé de Antioquia.</t>
    </r>
  </si>
  <si>
    <r>
      <rPr>
        <b/>
        <sz val="11"/>
        <color theme="1"/>
        <rFont val="Arial"/>
        <family val="2"/>
      </rPr>
      <t>AMPLIACIÓN PUENTE N°11 QUEBRADA LA RONCHA . PK8+790 UF1.</t>
    </r>
    <r>
      <rPr>
        <sz val="11"/>
        <color theme="1"/>
        <rFont val="Arial"/>
        <family val="2"/>
      </rPr>
      <t xml:space="preserve"> </t>
    </r>
    <r>
      <rPr>
        <sz val="11"/>
        <color rgb="FF00B0F0"/>
        <rFont val="Arial"/>
        <family val="2"/>
      </rPr>
      <t xml:space="preserve"> </t>
    </r>
    <r>
      <rPr>
        <sz val="11"/>
        <rFont val="Arial"/>
        <family val="2"/>
      </rPr>
      <t xml:space="preserve">El concesionario inicia actividades el 10 de septiembre de 2020. </t>
    </r>
    <r>
      <rPr>
        <sz val="11"/>
        <color theme="1"/>
        <rFont val="Arial"/>
        <family val="2"/>
      </rPr>
      <t xml:space="preserve"> Este Puente está conformado por 2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 retiro de carpeta asfáltica existente mediante fresado. Perforaciones a la losa existente con saca núcleos y cortes en la losa de aproximadamente 1,80X3,50 m  para retiro del tablero y los New Jersey existentente.  Se  retira  tablero y New Yersey en los vanos 1 y 2 . Se realiza demolición de tablero sobre Vigas. En los vanos 1 y 2 se instala metal deck, formaleta para voladizos, acero de refuerzo de la losas y se funden.</t>
    </r>
    <r>
      <rPr>
        <sz val="11"/>
        <color rgb="FFFF0000"/>
        <rFont val="Arial"/>
        <family val="2"/>
      </rPr>
      <t xml:space="preserve"> Instalación de platinas y desviadores reforzamiento externo de vigas 5 y 8. Se inicia instalación de baranda metálica. Se instalan platinas de 5/8", pernos de 1" y parales IPE-220 costado izquierdo y derecho.</t>
    </r>
  </si>
  <si>
    <r>
      <rPr>
        <b/>
        <sz val="11"/>
        <color theme="1"/>
        <rFont val="Arial"/>
        <family val="2"/>
      </rPr>
      <t xml:space="preserve">AMPLIACIÓN PUENTE N°2 QUEBRADA LA VOLCANA . </t>
    </r>
    <r>
      <rPr>
        <b/>
        <sz val="11"/>
        <rFont val="Arial"/>
        <family val="2"/>
      </rPr>
      <t>PK2+100 UF1.</t>
    </r>
    <r>
      <rPr>
        <sz val="11"/>
        <rFont val="Arial"/>
        <family val="2"/>
      </rPr>
      <t xml:space="preserve">  El concesionario inicia actividades el 3 de noviembre de 2020.  Este Puente está conformado por 3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rFont val="Arial"/>
        <family val="2"/>
      </rPr>
      <t>Se realiza retiro de carpeta asfáltica existente mediante fresado. Perforaciones a la losa existente con saca núcleos y cortes en la losa de aproximadamente 1,80X3,50 m  para retiro del tablero y los New Jersey existentente.  Se realiza demolición y retiro de defensas  tipo New Jersey por ambos costados y retiro de tablero en vanos 1, 2 y 3. Demolición de tablero sobre vigas. Instalación acero de refuerzo y encofrado para construcción muro de acompañamiento al Estribo 1 costado derecho acceso a Palmitas y se funde</t>
    </r>
    <r>
      <rPr>
        <sz val="11"/>
        <color rgb="FFFF0000"/>
        <rFont val="Arial"/>
        <family val="2"/>
      </rPr>
      <t>.</t>
    </r>
    <r>
      <rPr>
        <sz val="11"/>
        <rFont val="Arial"/>
        <family val="2"/>
      </rPr>
      <t xml:space="preserve"> Instalación de plataforma para voladizos, matal deck y acero de refuerzo  en losas  vanos 1 y 3 y se funden. En el vano 2, se realzan las Vigas con concreto, instalación de plataforma para voladizos, instalación de metal-Deck, acero de refuerzo de la losa y se funde. Instalación acero de refuerzo, encofrado defensas tipo New Jersey acceso al puente C.I. lado Medellín y se funden</t>
    </r>
    <r>
      <rPr>
        <sz val="11"/>
        <color rgb="FFFF0000"/>
        <rFont val="Arial"/>
        <family val="2"/>
      </rPr>
      <t>.</t>
    </r>
    <r>
      <rPr>
        <sz val="11"/>
        <rFont val="Arial"/>
        <family val="2"/>
      </rPr>
      <t xml:space="preserve"> Instalación  de platinas 5/8", pernos 1", parales IPE-220  y tubería metálica D=4", baranda metálica costado izquierdo y derecho. Se realiza ensayo de tintas penetrantes para soldadura. Se aplica pintura anticorrociva y pintura de poliuretano amarilla. Instalación de platinas y desviadores para reforzamiento externo de Vigas 4, 5 y 8. Se instalan cables y se tensionan.</t>
    </r>
    <r>
      <rPr>
        <sz val="11"/>
        <color rgb="FFFF0000"/>
        <rFont val="Arial"/>
        <family val="2"/>
      </rPr>
      <t xml:space="preserve"> Se instala  carpeta de rodadura.</t>
    </r>
  </si>
  <si>
    <r>
      <rPr>
        <b/>
        <sz val="11"/>
        <color theme="1"/>
        <rFont val="Arial"/>
        <family val="2"/>
      </rPr>
      <t xml:space="preserve">AMPLIACIÓN PUENTE N°25 QUEBRADA EL SABLE . </t>
    </r>
    <r>
      <rPr>
        <b/>
        <sz val="11"/>
        <rFont val="Arial"/>
        <family val="2"/>
      </rPr>
      <t>PK19+420 UF1.</t>
    </r>
    <r>
      <rPr>
        <sz val="11"/>
        <rFont val="Arial"/>
        <family val="2"/>
      </rPr>
      <t xml:space="preserve">  El concesionario inicia actividades el 4 de diciembre de 2020.  Este Puente está conformado por 2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rFont val="Arial"/>
        <family val="2"/>
      </rPr>
      <t>Se realiza retiro de carpeta asfáltica existente mediante fresado. Perforaciones a la losa existente con saca núcleos y cortes en la losa de aproximadamente 1,80X3,50 m  para retiro del tablero y los New Jersey existentes.  Se realiza demolición y retiro de defensas  tipo New Jersey por ambos costados y retiro de tablero en vanos 1,y 2.  Demolición de tablero sobre Vigas.
En el Vano 2,  se instala plataforma para voladizos por ambos costados, instalación de metal-deck, acero de refuerzo de la losa y se funde</t>
    </r>
    <r>
      <rPr>
        <sz val="11"/>
        <color rgb="FFFF0000"/>
        <rFont val="Arial"/>
        <family val="2"/>
      </rPr>
      <t>.</t>
    </r>
    <r>
      <rPr>
        <sz val="11"/>
        <rFont val="Arial"/>
        <family val="2"/>
      </rPr>
      <t xml:space="preserve"> Excavación mecánica para ampliación Estribo 1 costado izquierdo. Instalación acero de refuerzo zapata y vátago del Estribo y se funde topes sísmicos. Instalación junta de dilatación Sika Waterbar Desplazamiento de Viga 1 hacia el costado derecho por cambio de alineamiento de la vía.  . Perforaciones para anclajes platinas y desviadores reforzamiento de vigas 1, 5 y 8. Se instalan cables y se tensionan en Vigas 5 y 8. Por cambio de alineamiento en el vano 1 se van a trasladar las vigas 1, 2, 3 y 4 hacia el costado izquierdo. Se posiciona la Viga 1 sobre nuevo pedestal y apoyo de neopreno. Se funden los nuevos pedestales para las Vigas 2, 3 y 4.  Se posicionan las Vigas con el nuevo alineamiento.  Se construyen los nuevos diagragmas en el Estribo 1 y Pila 1.</t>
    </r>
    <r>
      <rPr>
        <sz val="11"/>
        <color rgb="FFFF0000"/>
        <rFont val="Arial"/>
        <family val="2"/>
      </rPr>
      <t>. En el vao 1, se realzan las Vigas, se instala plataforma para el voladizo y metal-deck.</t>
    </r>
  </si>
  <si>
    <r>
      <rPr>
        <b/>
        <sz val="11"/>
        <color theme="1"/>
        <rFont val="Arial"/>
        <family val="2"/>
      </rPr>
      <t xml:space="preserve">AMPLIACIÓN PUENTE N°6 QUEBRADA LA POTRERA . </t>
    </r>
    <r>
      <rPr>
        <b/>
        <sz val="11"/>
        <rFont val="Arial"/>
        <family val="2"/>
      </rPr>
      <t>PK5+538 UF1.</t>
    </r>
    <r>
      <rPr>
        <sz val="11"/>
        <rFont val="Arial"/>
        <family val="2"/>
      </rPr>
      <t xml:space="preserve">  El concesionario inicia actividades el 18 de enero de 2021.  Este Puente está conformado por 6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rFont val="Arial"/>
        <family val="2"/>
      </rPr>
      <t>Se realiza retiro de carpeta asfáltica existente mediante fresado. Perforaciones a la losa existente con saca núcleos y cortes en la losa de aproximadamente 1,80X3,50 m  para retiro del tablero y los New Jersey existentes.  Se realiza demolición y retiro de defensas  tipo New Jersey por ambos costados y retiro de tablero en el vanos 6, 5, 4, 3 , 2. y 1 Demolición de losa sobre vigas.</t>
    </r>
    <r>
      <rPr>
        <sz val="11"/>
        <color rgb="FFFF0000"/>
        <rFont val="Arial"/>
        <family val="2"/>
      </rPr>
      <t xml:space="preserve"> Realce de Vigas vanos 6 y 5. Instalación de plataforma para voladizos, metal-deck y acero de refuerzo de losa vanos 5 y 6 y se funden. Anclaje de platinas y desviadores reforzamiento externo de vigas 12, 16 y 20.</t>
    </r>
  </si>
  <si>
    <r>
      <rPr>
        <b/>
        <sz val="11"/>
        <color theme="1"/>
        <rFont val="Arial"/>
        <family val="2"/>
      </rPr>
      <t xml:space="preserve">AMPLIACIÓN PUENTE N°22 QUEBRADA LA MUÑÓZ I. </t>
    </r>
    <r>
      <rPr>
        <b/>
        <sz val="11"/>
        <rFont val="Arial"/>
        <family val="2"/>
      </rPr>
      <t>PK19+450 UF2.1.</t>
    </r>
    <r>
      <rPr>
        <sz val="11"/>
        <rFont val="Arial"/>
        <family val="2"/>
      </rPr>
      <t xml:space="preserve">  El concesionario inicia actividades el 10 de enero de 2021.  Este Puente está conformado por 6 luces en Vigas postensadas. La sección está conformada por 4 Vigas sobre la cual se apoya una losa de 20 cm de espesor y un ancho de tablero de 9,08 m. La luz del Puente son aproximadamente 160,00 metros.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rFont val="Arial"/>
        <family val="2"/>
      </rPr>
      <t xml:space="preserve">Se realiza retiro de carpeta asfáltica existente mediante fresado. Perforaciones a la losa existente con saca núcleos y cortes en la losa de aproximadamente 1,80X3,50 m  para retiro del tablero y los New Jersey existentes. Se retira tablero y New Jersey en vanos 2, 3, 4, 5 y 6. Demolición de tablero sobre Vigas y realce de Vigas vano 6 y 5. </t>
    </r>
    <r>
      <rPr>
        <sz val="11"/>
        <color rgb="FFFF0000"/>
        <rFont val="Arial"/>
        <family val="2"/>
      </rPr>
      <t>Instalación de plataforma para voladizos vano 6, metal-deck y acero de refuerzo losa.</t>
    </r>
  </si>
  <si>
    <r>
      <rPr>
        <b/>
        <sz val="11"/>
        <color theme="1"/>
        <rFont val="Arial"/>
        <family val="2"/>
      </rPr>
      <t xml:space="preserve">AMPLIACIÓN PUENTE N°19 QUEBRADA LA MURRAPALA. </t>
    </r>
    <r>
      <rPr>
        <b/>
        <sz val="11"/>
        <rFont val="Arial"/>
        <family val="2"/>
      </rPr>
      <t>PK12+080 UF2.1.</t>
    </r>
    <r>
      <rPr>
        <sz val="11"/>
        <rFont val="Arial"/>
        <family val="2"/>
      </rPr>
      <t xml:space="preserve">  </t>
    </r>
    <r>
      <rPr>
        <sz val="11"/>
        <color rgb="FFFF0000"/>
        <rFont val="Arial"/>
        <family val="2"/>
      </rPr>
      <t>El concesionario está trabajando en la Pila central del Puente, realizando abujardadado del concreto en toda el perímetro de la Columna, debido a que existen fisuras longitudinales hacia los bordes; para su posterior reforzamiento.</t>
    </r>
  </si>
  <si>
    <t>Puente PK 4+500 UF 1.  Losa  vano 3 fundida.</t>
  </si>
  <si>
    <t>Puente PK 4+500 UF 1. Se instalan vigas prefabricadas 13,14, 15 y 16- vano 4.</t>
  </si>
  <si>
    <t>Puente PK 6+240 UF 1-ESTRIBO 1. Instalación acero de refuerzo Dovela sobre Estribo.</t>
  </si>
  <si>
    <t>Puente PK 6+240 UF 1-  Instalación acero de refuerzo barrera New Jersey, costado izquierdo, desde PK mayores hacia menores.</t>
  </si>
  <si>
    <t>Puente PK 8+800 UF 1- Instalación acero de refuerzo voladizo desde PK mayores hacia menores, calzada derecha- costado izquierdo.</t>
  </si>
  <si>
    <t>Puente PK 8+800 UF 1- ESTRIBO 2. Lleno y compactación de material para losa de aproximación- calzada derecha.</t>
  </si>
  <si>
    <t>Puente PK 9+400 UF 1- ESTRIBO 1. Prueba de carga para sobre material granular compactado, construcción losa de aproximación.</t>
  </si>
  <si>
    <t>Puente PK 9+400 UF 1- ESTRIBO 2. Instalación acero de refuerzo losa de aproximación.</t>
  </si>
  <si>
    <t xml:space="preserve">Puente PK 9+500 UF 1-  PILA 2. Instalación acero de refuerzo columna 5.   </t>
  </si>
  <si>
    <t>Puente PK 9+500 UF 1-  PILA 2. Instalación acero de refuerzo columna 5 y núcleo  caisson 6.</t>
  </si>
  <si>
    <t>Puente PK 9+800 UF 1-  ESTRIBO 1. Instalación acero de refuerzo viga cabezal.</t>
  </si>
  <si>
    <t>Puente PK 9+800 UF 1-  PILA 1. Instalación acero de refuerzo viga cabezal.</t>
  </si>
  <si>
    <t>Puente PK 10+440 UF 1-   Vista panorámica desde PK menores hacia mayores avance construcción Puente.</t>
  </si>
  <si>
    <t>Puente PK 10+4400 UF 1- Instalación acero de refuerzo voladizo vano 6, costado derecho.</t>
  </si>
  <si>
    <t>Puente PK 19+900 UF2.1.   PILA 1. Instalación acero de refuerzo caisson 3, en espera de concreto.</t>
  </si>
  <si>
    <t>Puente PK21+700 UF2.1.   Desencofrado de  módulo New Jersey, costado derecho.</t>
  </si>
  <si>
    <t>Puente PK21+700 UF2.1.   Acabados de barrera New Jersey vano 1 y 2, costado derecho.</t>
  </si>
  <si>
    <t>Puente PK 33+100 UF 2.1 - TRAMO 1 VOLADIZOS.  Retiro de material de apoyo para construcción dovelas voladizo 1, Lado Medellín.</t>
  </si>
  <si>
    <t>Puente PK 33+100 UF 2.1 - TRAMO 1 VOLADIZOS-  ESTRIBO 1. Se funde losa de aproximación.</t>
  </si>
  <si>
    <t>Ampliación Puente N°11 PK8+790 UF1 Quebrada La Roncha.   Instalación de parales IPE 220 en costado derecho.</t>
  </si>
  <si>
    <t>Ampliación Puente N°11 PK8+790 UF1 Quebrada La Roncha. Abujardado de bordillo para nuevo realce, costado izquierdo.</t>
  </si>
  <si>
    <t>Ampliación Puente N°9 PK7+960 UF1  San Gregorio.  Se instalan parales IPE-220, costado derecho.</t>
  </si>
  <si>
    <t>Ampliación Puente N°9 PK7+960 UF1  San Gregorio.   Instalacion acero de refuerzo hacia PK mayores losa complementaria salida del Puente.</t>
  </si>
  <si>
    <t>Ampliación Puente N°25 PK19+420 UF2.1  El Sable.  ESTRIBO 1- PILA 1. Instalación de placas de metal deck- vano 1.</t>
  </si>
  <si>
    <t>Ampliación Puente N°25 PK19+420 UF2.1  El Sable.  Se funde realce de viga 8.</t>
  </si>
  <si>
    <t>Ampliación Puente N°6 PK5+538 UF2.1  La Potrera.   Se funde losa, vano 5.</t>
  </si>
  <si>
    <t>Ampliación Puente N°22 PK19+450 UF2.1  Quebrada La Muñóz I.   Instalación de acero de refuerzo losa , vano 6.</t>
  </si>
  <si>
    <t>Ampliación Puente N°21 PK16+130 UF2.1  Quebrada La Muñóz I. Demolición de tablero sobre vigas, vano 4.</t>
  </si>
  <si>
    <t>Ampliación Puente N°19 PK12+080 UF1  Quebrada La Murrapala.  Abujardado del concreto</t>
  </si>
  <si>
    <t xml:space="preserve">Ampliación Puente N°19 PK12+080 UF1  Quebrada La Murrapala. Fisura longitudinal en columna de la Pila central del Puente. </t>
  </si>
  <si>
    <t xml:space="preserve">Se sigue acopiando material de rezaga o descombro del nuevo túnel, del Portal Santafé. Este material se extrae (del nuevo túnel con vehículos dumper), para luego ser llevado a la planta de trituración del PK 11+700. Las cantidades disminuirán debido a que el túnel ya logro el cale. Sobre la plataforma se han colocado equipos, contenedores, llantas, campamento, materiales y herramienta pesada. También se ha destinado la plataforma como parqueo de maquinaria. Sobre un costado se encuentra la entrada / salida / vía de circulación (de vehículos y personal particular), para acceder a la Vda. La Frisola. Después del nuevo puente (o PK 0+330/400), se realiza la colocación de malla electrosoldada.   </t>
  </si>
  <si>
    <t>Terminadas las actividades sobre el terraplén, construida la ODT (con tubería Titan x 1500 mm.) y construido su canal abierto (para conectar estas obras con la existente) este sector se sometió al cubrimiento con material de llenos y quedar en cota de subrasante. También hubo excavación lateral para el tendido (subterráneo) de redes eléctricas y de ITS. Se termino la colocación de granulares clasificados y luego realizo la construcción de cunetas en concreto con sección en L.
Hacia el PK menor (y con dirección a La Frisola), se realizo el extendido de granulares para conformar la estructura del pavimento flexible, luego se realizo la imprimación utilizando emulsión asfáltica de curado lento y finalmente se le coloco la capa intermedia de concreto asfaltico, tipo MSC-25. Se inicia la construcción de drenajes laterales superficiales (cunetas con sección en L, y por el método ajedrezado - con concreto premezclado de 14 MPa). 
El tramo solo se permite para el tránsito temporal de los vehículos y equipos de la Concesión. Sector El Arriero.</t>
  </si>
  <si>
    <t xml:space="preserve">Trabajos intermitentes. Desde la planta de concretos (hoy inactiva) hacia mayores, ya cuenta con la capa asfáltica en caliente tipo MSC-25.  Pero el tránsito (vehicular / particular) y exclusivo hacia el corregimiento de Palmitas, se controla por esta vía en intervención. Hubo construcción de cunetas en concreto y realce de las mismas, se utiliza disco diamantado. Se ha colocado la capa asfáltica o de sello, tipo MDC-19; y se ha llegado hasta el PK 2+300. Todo el tránsito particular circula por la nueva calzada. </t>
  </si>
  <si>
    <t>Hubo actividad de corte mecánico mediante el uso de una excavadora que incluyo retiro y acarreo de material. Se realizo la instalación de malla electro soldada y concreto lanzado sobre el talud destapado y cortado, para evitar derrumbamientos o desprendimientos. Se demolieron 2 muros existentes. Hacia el PK mayor se llevo a cabo la construcción por etapas para zapatas y vástagos, con diferentes cota de cimentación, se arman los últimos módulos de remate. Terminados los vástagos se les impermeabilizan tramos aplicando pintura negra bituminosa previa construcción de filtros con llenos granulares sobre su trasdós. La firma "Perforaciones Ingeniería - píe, inicia la perforación (con equipo sobre orugas) para colocar anclajes activos compuestos por sartas de hasta 6 torones con L = 22 m. los cuales atravesaran el cuerpo de los vástagos sobre el tramo cimentado por caissons. Sobre la siguiente área construidos los 21 caissons con el montaje y amarre de los hierros para la viga de encepado ya fundida en concreto hidráulico. Se colocan los aceros de refuerzo empatándolos con los aceros de los vástagos del primer tramo (tanto los de repartición como los principales - altura). Posteriormente se anclaran torones como sistema de reforzamiento para el muro de contención. Sobre la calzada izquierda (o nueva calzada) sigue habilitado el tramo para el tránsito automotor, previa demarcación y señalización con delineadores tubulares y maletines.</t>
  </si>
  <si>
    <t xml:space="preserve">En la parte mas baja se sigue abriendo espacio para acceder fácilmente sobre el aproche # 2 del nuevo puente sobra La Rochela, y se direcciona el corte hacia el muro de TA # 026 de la CI. Se continuara corte mecánico de material derrumbado (con 2 CAT sobre orugas), pero sobre la parte media alta del talud derrumbado, con difícil acceso de las volquetas por su alta pendiente. También se sigue transportando con equipo sobre orugas, materiales y equipos (ej. malla 15x15x6 + cemento + agregados) hacia la parte media. Sobre la corona del talud, se realizo corte y estabilización. Allí se instalaron paneles de malla electrosoldada y se aplico concreto lanzado. Sobre la primera fase del perfilado, se terminaron de colocar anclajes activos (@ 3 torones de acero), con L = 22 m. e inclinación de - 10 grados. Se realizan perforaciones desde la fase III y IV para colocar pernos pasivos de anclaje # 10 de L= 9 m. Se termina el segundo y tercer banco de excavación y perfilado mecánico, hay colocación de pantalla en concreto. Se inicia el corte mecánico y perfilado en la fase VI, utilizando el método de traspaleo. El material cortado se lleva al lleno del PK 11+800. Sobre la plataforma del nuevo puente se instala el campamento y allí, se ensamblan las sartas de torones y la formaleta para los dados de anclaje. Se inicia otra perforación vertical para el estudio del sub suelo. Lluvias de larga duración, afectan los trabajos de corte mecánico y para los acarreos. 
Hacia PK mayor, para el tránsito automotor se le habilito su paso por los nuevos puentes y se abandonara en su totalidad la calzada existente. Sector de La Rochela. </t>
  </si>
  <si>
    <t>a) Inactivo. Sobre el perfilado del talud se continuara realizando la consolidación del talud (en su segunda fase) con la colocación de pernos pasivos de anclaje (con varillas corrugadas # 10 y de Fy= 60 000 psi. y de L= 12 m) en una grid de 3 x 3 m. Después el cubrimiento y protección se hará con malla de acero electrosoldada (15x15x6)  y concreto lanzado (e= 10 cm) de 28 MPa. Para la mayoría de los trabajos, se utiliza personal y equipo suspendido.
b) Inactivo. Para la vía de acceso a la Vda. Mestizal alto, se continuara la construcción de algunos drenajes pendientes. Sobre el costado izq., se fundió en concreto un disipador longitudinal (o corta aguas) anexo al pavimento rígido. Hubo fundida de bordillos discontinuos en concreto (0.15x0.15x1.8 m). Algunas lluvias afectan trabajos y las zonas de talud no recubiertas o protegidas con geosinteticos y por lo tanto se le forman surcos y cárcavas.  En la parte alta se hizo un peinado mecánico con CAT 317D, debido a material derrumbado y rodado sobre la vía veredal. Sobre la pata del talud y calzada existente se realizo la extensión de material  granular para formar la estructura granular del pavimento flexible. Sigue pendiente un nuevo traslado de redes secas. Se trabaja con personal PARE / SIGA
c) Sobre la calzada existente y sobre la opuesta, finalizo el corte mecánico y se unieron las rasantes de dos (2) puentes consecutivos en construcción. Se coloco la capa asfáltica en caliente tipo MSC-25. Espacios anexos pero en un nivel mas alto, fueron ocupados para el parqueo de equipos y elementos necesarios en obra, como bodega y montaje de campamento. Sigue pendiente nuevo traslado de redes secas. Se trabaja con personal PARE / SIGA.</t>
  </si>
  <si>
    <t>Termina la excavación mecánica para la construcción de un muro "semi curvo" de contención en HA (zapata y vástago). Sera de L= 125 m. El talud de la actual vía es sometido previamente a un cubrimiento de una pantalla de concreto lanzado y a una consolidación con pernos # 10 (L= 6 m) como anclajes pasivos y drenes en PVC (L= 3 m). El suelo de fundación se refuerza con un concreto ciclópeo y encima se funde un solado. Se iniciara el armado de los hierros de refuerzo para las zapatas (con diferente nivel de cimentación) y se funden (por tramos) en concreto de 28 MPa. Esta obra de apoyo para la nueva calzada, no se encuentra relacionada dentro del Plan de obras del Concesionario. Sector de ubicación entre Mestizal II y Piedra Negra.</t>
  </si>
  <si>
    <t xml:space="preserve">Los trabajos de  corte de montaña (de un gran banco rocoso) en el sector de Piedra Negra, se termino con el uso de explosivos químicos controlados y con el uso de patrones de perforación. Para terminar con los trabajos de conseguir la cota de sub rasante, personal utilizo compresores + martillos neumáticos + martillo hidráulico y la cuchara de excavadora. Ahora, se inicia la colocación de un lleno como sello terreo, con la colocación adicional de granulares que conformaran la estructura del pavimento flexible. Hay excavación mecánica (con pajarita) para la construcción de un sub dren lateral. La rasante de la nueva calzada en este punto baja (mucho mas que la actual vía) debido a que hay que unir 2 puentes en construcción. </t>
  </si>
  <si>
    <t>Inactivo. Sobre la pata del talud se realizo construcción de escollera utilizando grandes rocas + concreto hidráulico. Se termino la construcción de colchón filtrante (para deprimir el NAF) sobre escollera  (de 5 m x L= 50 m) con geotextil NT-2500 Pavco y tubo de drenaje ranurado y se continua instalación de material seleccionado. Todo el polígono del talud se cubrió con geotextil. Hubo también remplazo de térreos (de mala calidad y húmedos), por pedraplén, mas rocas y bloques de gran tamaño (trabadas entre si) y se prolongó un tramo del colchón filtrante (con uso de geotextil para drenaje + material permeable + tubería ranurada) y sobre el cual se realizan también llenos compactados. Las capas superiores del lleno incluyendo los granulares, se remataron con motoniveladora CAT 140 M + CAT 317D + vibro Hamm. Ya se cuenta con la estructura granular del pavimento flexible. Hoy se encuentran los espacios ocupados por vigas pretensadas del nuevo puente, se ha retirado La Lanzavigas. Sigue la presencia de grietas sobre el hombro, talud y la plataforma de la vía que da acceso a finca particular.   
Anexo a esta obra, se termino el trabajo relacionado con la construcción de caissons + columnas + viga cabezal, del nuevo puente vehicular (o estribo # 1). Los llenos compactados ya se levantaron hasta este nivel. Sector de Doña Rosa.</t>
  </si>
  <si>
    <t>Trabajos intermitentes. Realizada la construcción un diente de cortante de forma trapezoidal (escollera "con el uso de bloques de piedra" + concreto; de 4m x 2.7m) a manera de llave sobre este y también detrás del mismo se realizo la construcción de los drenajes profundos (primarios y secundarios) empleando tubería de 3" + pozos drenantes y de 8". De esta manera el agua recogida verterá sus aguas a la cañada. 
Terminada la construcción del muro escollera con la colocación y el acomodo de grandes rocas superpuestas una a la otra, utilizando excavadora CAT 330 D2L; se entro de inmediato en la etapa siguiente de confección del terraplén, se utilizo un bulldozer CAT D6T y un vibro pesado (para los afirmados) de aro y llanta Hamm, y en ocasiones CAT sobre orugas.  Se continúan el extendido de las capas horizontales de llenos compactados (con capa # 37) para un único banco y con única pendiente uniforme, con un ancho promedio de 8 m. Estacas marcan llenos de mas de 20 m., de altura y con talud de 2 1/4H:1V. Se trae material acarreado desde La Rochela. 
Sobre la plataforma vial (que esta en otro nivel superior) y que viene desde la planta de trituración, se extiende y compacta material de llenos y también se adiciona material fresado o RAP. Este tramo intervenido tendrá que subir 3 m., mas y llegar a alcanzar una cota de rasante similar a la vía existente (o PK 13 - campamento de MAR1), por lo tanto continúan los llenos. Existe un piezómetro instalado al que se le toman datos para control de campo. Lluvias afectan trabajos.</t>
  </si>
  <si>
    <t xml:space="preserve">a) Trabajos intermitentes y/o con poco personal. Se termina en la corona del talud perfilado mecánicamente "por segunda vez y rebajada su inclinación por descompresión presentada el año pasado", hubo posterior colocación de malla electrosoldada y el cubrimiento con concreto lanzado (a manera de pantalla protectora). Hubo perforación "con equipo suspendido" de huecos (varias filas) para la colocación de pernos pasivos y drenes en PVC. 
Se tiene terminado desde hace mucho tiempo, el confinamiento (con pernos roscados # 10 + drenes en PVC + malla electrosoldada + concreto lanzado), sobre la segunda fase del talud ya perfilado.  
La tercera fase ya se tienen colocados paneles de malla electrosoldada y pernos. Hacia el PK mayor (talud de interacción con las construcciones particulares de La Hostería) se hacen perforaciones para colocar pernos de anclaje + drenes en PVC (se utiliza equipo autopropulsado sobre orugas); hay trabajos de inyección de pernos con el uso de morteros de cemento. Un tramo final del talud de corte, se cubre utilizando plásticos a fin de proteger los suelos de una sobre saturación debido a las lluvias. Hay presencia de aguas infiltradas.  
Sobre la segunda berma de cortante, se emplazo la entrada al negocio particular de Las Grutas. En la parte central (que vendría a ser la tercera berma) se excavo la plataforma vial encajonada donde se emplaza la nueva calzada, hubo colocación de piedra rajón para mejorar la cimentación de la estructura del pavimento flexible. 
Se construyo una ODT # 058 x 900 mm, sus buzones (encole / descole), y se concluyo la construcción de un disipador escalonado que sale casi debajo de la plataforma de la piscina. Se inicia construcción de sub drenes. En un corto tramo y conseguido el nivel de sub rasante se procede a la extensión de granulares que conformaran la estructura del pavimento flexible y se realiza su imprimación con emulsión asfáltica de curado lento. La etapa termina con la colocación de la capa asfáltica en caliente tipo MSC-25 y así se habilitara próximamente el tramo para el tránsito automotor y poder liberar la actual calzada para su intervención. Las rasantes de esta la vía nueva con el tramo del PK 13 no se han empalmado todavía. Sector Hostería Las Grutas. 
b) Sobre el box del PK 12+764 después de su terminación se dejo inactivo por un tiempo. Para todo el cuerpo del box, se utilizo concreto premezclado y bombeado de 28 MPa. La obra es de L = 21 m. de largo. Las aguas de la Qda. (San Juana II), circulan libremente por el box. Sobre un área anexa a esta obra hubo demolición de una vivienda y se continúan con los llenos laterales y superiores compactados con Hamm y extendidos con motoniveladora CAT. Los taludes laterales de este lleno se dejaron con pendiente 3:2. Conseguido el nivel de sub rasante se procede a la extensión de granulares que conformaran la estructura del pavimento flexible y se realiza su imprimación con emulsión asfáltica de curado lento. La etapa termina con la colocación de la capa asfáltica en caliente tipo MSC-25. Hay construcción de franjas reductoras de velocidad para pronto habilitar el tramo, al tránsito automotor y poder liberar la actual calzada para su intervención incluido el desmantelamiento y ampliación del puente San Juana II. Sector Hostería Las Grutas. </t>
  </si>
  <si>
    <t xml:space="preserve">Hubo fresado total de la calzada. Se fresaron franjas, fallos, deformaciones, agrietamientos e inestabilidades. También hubo bacheos aislados tipo cajeo. Se agregan áridos vírgenes tipo base granular, luego de su compactación se continuo con la etapa de imprimación con emulsión asfáltica de curado lento y el extendido de la capa intermedia asfáltica en caliente tipo MSC-25. Se realizan cortes con disco diamantado a fin de construir cunetas (en ambos costados) con sección en L por el sistema de ajedrezado. Sobre la salida del túnel peatonal, se continua con la construcción de una rampa "peatonal" que tendrá 3 descansos y un ancho libre de 1.2 m. Sector Tamarindos / Comfenalco.
Hacia PK mayor (llegando a Margarita del 8), después del fresado + la adición de áridos vírgenes + la colocación de la capa asfáltica se terminan cortes con disco diamantado para la construcción de cunetas (por sistema de ajedrezado) con sección en L. El tránsito automotor se habilito por la nueva calzada, previa señalización y demarcación del tramo. </t>
  </si>
  <si>
    <t>a) Tramo inicial, inactivo: Se termino el corte y excavación para conformación de la banca (se bajo rasante hasta 3 m de profundidad). Ya encontrada la cota de sub rasante se colocaron granulares que formaron el paquete estructural del pavimento flexible. Impermeabilizados estos granulares se extendió la capa asfáltica en caliente MSC-25. Previamente se construyeron los subdrenaje (geotextil NT + piedra filtro +tubo ranurado en PVC). Sobre ese primer tramo también se termino la construcción de las cunetas laterales con sección en L.  
Se realiza instalación e inyección de pernos (se tiene a la fecha 310 pernos de L= 9 m y 70 drenes en PVC ). Se colocan pernos pasivos de anclaje con malla 3 x 3 m., y L= 9 m.  Se continua  instalación de  malla (15x15x6) en la parte media baja. 
Hacia el PK medio y sobre el talud (intermedio) separador de calzadas, se concluyo la consolidación con pernos pasivos # 10 colocados @ 1.5 m de distancia y luego la aplicación de concreto lanzado bombeado y transportado en mixer. 
b) Tramo final: Hacia PK mayor del talud que llevara tres banqueos, sigue trabajando una CAT (sobre orugas) que realiza el perfilado y excavación sobre la tercera berma de cortante e inicio de cortes en la fase III; con su colocación de pantalla en concreto lanzado y pernos pasivos de anclaje. Sobre la fase # 1 se termino con la colocación de malla electrosoldada (15x15x6mm) + pernos autoperforantes (L= 9 m) y se aplico concreto lanzado (colocado por bombeo y transportado en mixer). Hay dos perforadoras sobre orugas auto propulsadas, trabajando en la segunda fase de sostenimiento del talud y también se están reponiendo los pernos punzonados.   
A causa de lluvias, el talud en tratamiento y perfilación sufrió un deslizamiento tipo rotacional, y luego lluvias adicionales aumentaron el tamaño del deslizamiento del talud en tierra. Por el método de traspaleo mecánico se sigue descargando el material rodado y deslizado, dejándose el talud mas tendido o con poca inclinación del obteniendo en su primer corte. Sobre los agrietamientos aparecidos desde la zona media (y en dirección diagonal) del talud en recubrimiento y hacia el talud ya protegido, se prolonga su fisuramiento hasta la pata del talud. Maquina sobre orugas realizo un leve corte de la pantalla protectora.  
Se procede a reforzar con mas pernos pasivos el talud cubierto y consolidado, se utiliza otro equipo perforador autopropulsado. Nuevamente y debido a lluvias de larga duración ocurre una nueva descompresión de la cara expuesta. Personal construye una cuneta perimetral en concreto. Durante estos trabajos hay chequeos topográficos. Sobre el PK menor (previa demarcación) sigue habilitado el cruce del tránsito automotor, pero el tránsito sigue utilizando la calzada existente. Sector ubicado cerca a La Guaracú I.</t>
  </si>
  <si>
    <t>a) La obra finalizada hizo conexión (en escuadra) sobre las bases del estribo # 2 del puente K 4+500. Es un muro de 119 m de largo con varios niveles de cimentación debido a la topografía del lugar. El polígono formado por el talud de corte y que sostiene la actual vía (con concreto lanzado) se cubrió con láminas de geodren planar a medida que se subieron con los niveles de llenos. Ahora personal realiza trabajos de adecuación de cuneta perimetral (con prefabricados trapezoidales) sobre el intradós del muro. Se continua con la construcción de una viga (tramificada) de realce a todo lo largo del muro y apoyada sobre el borde de las escamas prefabricadas (ancho 2.0 x h= 0.5 y tramos de 2.9 m.). 
Se realiza la extensión y compactación de áridos (desde el aproche # 2 del nuevo puente) correspondientes a la estructura granular del pavimento flexible, se utiliza motoniveladora CAT 140 M y vibro Hamm. Terminada esta etapa, se les realiza la aplicación de un riego con emulsión asfáltica de rompimiento lento como sistema de impermeabilización. 
Hacia PK menor hay un PARE / SIGA, porque todos los vehículos circulan por un solo carril y sobre la calzada existente.
b) Inactivo. Trabajos terminados sobre el talud. Sobre la calzada existente y en los vanos del nuevo puente, (y hacia el PK menor), se sometió el talud de la vía, a la colocación de pernos pasivos (autoperforantes # 10) en una única fila, así: Tramo # 1; 9 Und. con L= 9m; Tramo # 2 y # 3 con 10 Und. con L= 6 m., para un total de 19 pernos. Hay también colocación de una fila de drenes en PVC de D= 2.5". Culminadas la etapas en cada tramo, se coloco la malla electrosoldada y concreto lanzado a modo de pantalla de protección.</t>
  </si>
  <si>
    <t>Inactivo. La canalización de las aguas de la Qda. La Muñoz I, fue terminada con la construcción del box. Este se construyo con un total de 5 módulos y sus dimensiones finales son:  L = 90 m x H = 5.5 m "gálibo" x Ancho = 6. 0 m. Se llevaron a cabo los llenos para ambos costados. También se termino la rampa con llenos sobre el estribo # 2 (previa fundida de su placa de aproximación en concreto reforzado). Gran parte del área ya cuenta con la capa asfáltica en caliente MSC-525. Se trabajo en la construcción de redes de drenajes superficiales y en la colocación de sardineles prefabricados. Hubo alargue de la aleta del encole del box, cerca a la Ciudadela Premium y se le practicaron llenos laterales. Hay trabajos de paisajismo por parte de personal de Devimar. Se habilitado el tránsito automotor por el nuevo puente vehicular y sobre los retornos en superficie, por lo tanto se hizo previamente la demarcación horizontal utilizando pintura (B/A), colocando maletines y delineadores tubulares y poder canalizar el tránsito automotor que entra y sale del Municipio.</t>
  </si>
  <si>
    <t>Sector fresado totalmente. Sobre la corona de la curva vertical convexa se retiro capa asfáltica y la totalidad de la estructura granular (con dos CAT sobre orugas, con uso de la cuchara y/o martillo hidráulico) a fin de bajar la cota, disminuir la pendiente y se modificará de inmediato el PIV de la curva vertical. Pero debido a la dureza de la roca se recurrió a la perforación de barrenos para voladuras con el uso de explosivos químicos controlados para su fragmentación. Suspendidos nuevamente los barrenos, se procede a la excavación mecánica. Por lo tanto las rasantes de ambas vías se irán a igualar en este trayecto. En este tramo ya casi se encuentra el nivel de la subrasante. El trabajo posterior será la colocación de granulares que compondrán la estructura granular del pavimento flexible. Sector Loma Hermosa
Hacia el PK mayor, donde lo permitieron los trabajos se colocaron granulares y luego se procedió a su imprimación. Hacia el PK mayor "después de La Qda. La Espada" hubo fresado selectivo, bacheos aislados tipo cajeo, fresado por franjas según la severidad de grietas, de deformaciones o de las inestabilidades. Un largo tramo ya cuenta con la capa asfáltica tipo MSC-25. Se construyeron cunetas en concreto. El tránsito automotor circula por la nueva calzada. Frente de obra ubicada en el sector de Loma Hermosa / El Francés.</t>
  </si>
  <si>
    <t xml:space="preserve">a) Inactivo. Hacia el PK menor, se realizo el fresado en frio y por un extremo de la actual calzada. Se utilizo parte del granular existente y otro granular virgen (BG) se adicionó. Se hizo su imprimación con emulsión asfáltica y se coloco la capa asfáltica en caliente MSC-25. Se termino el trabajo con la construcción de cunetas en concreto (premezclado de 21 MPa) con sección en L y fundidas por sistema de ajedrez.
b) En el tramo medio de este sector se levanto la totalidad de la estructura del pavimento existente (con fresado y excavadora), se levanto la rasante de una curva vertical cóncava y se procedió a la sobre excavación para buscar las cotas de cimentación de un muro curvilíneo en HA o # 042 o PK 21+450). Fueron fundidas por tramos las 5 zapatas fundidas y con diferente cota de cimentación, lo que equivale a tener cimentación escalonada. Se utilizo grúa dotada con eslinga, excavadora CAT y el colado (de la obra por tramos) se realizo utilizando concreto premezclado de 28 MPa., y colocado siempre por sistema de bombeo. A medida que subió de nivel con los concretos (vástagos) estos se impermeabilizan aplicándose pintura negra bituminosa. Se construyeron los subdrenaje, se colocaron llenos con el uso de un bulldozer y se compactaron con vibro para afirmados. Hubo construcción (por alargue) de ODTs # 216 x 900 mm., + ODT # 094 x 900 mm., que verterán directamente sus aguas al Rio Aurrá. Hubo construcción de disipadores en concreto. El tramo ya cuenta con capa asfáltica  tipo MSC-25, cunetas y bordillos prefabricados. También se dio por terminada la colocación y extensión de la capa asfáltica en caliente tipo MDC-19 (carril x carril), previa imprimación ce la superficie con un riego de liga. Sobre este tramo existe permanentemente caída de piedra. Todo el tránsito automotor circula por la nueva calzada. Sector Meloneras.    
c) Inactivo. Sobre el PK 21+812 se realizo actividad de corte y preparación para prolongación de ODT # 096, se instalan 5 tubos Titán acampanados x 900 mm x 2.5 m, se realizo fundición de su atraque (esta ODT traspasa el muro en TA o K 22+560 CD, hubo necesidad de demoler un muro robusto de concreto existente. Hacia el K 21+860 después de colocados los granulares se precedió a la imprimación con el uso de emulsión asfáltica de curado lento. También se realizo la instalación de la capa intermedia asfáltica tipo MSC-25. Se inicio la construcción de cunetas triangulares por ambos costados de la calzada, previo corte con disco diamantado de la capa asfáltica. También se construyo un canal abierto / cerrado tipo cárcamo (60 x 60 cm), y un muro corto para dar acceso a una finca particular. Hubo actividades de paisajismo sobre el separador central. Sector Meloneras. </t>
  </si>
  <si>
    <t xml:space="preserve">a) Se realizo actividad de instalación de malla electrosoldada (15x15x6) + aplicación de concreto lanzado (por vía seca) y marcación de pernos pasivos de anclaje (de L= 12m.). Se utilizaron pernos corrugados # 10 roscados y confinados con lechadas de cemento. También se instalaron filas de drenes sub horizontales en PVC. Se fundieron dados de apoyo (1x1 m) en concreto reforzado a cada uno de los pernos pasivos colocados. Personal se dedica a limpiar y aplicar pintura anticorrosiva a los accesorios de los anclajes.
b) Inactivo. La plataforma vial en este sitio ya cuenta con su capa asfáltica en caliente, tipo MSC-25. Mediante cortes con disco diamantado se construyen cunetas triangulares en concreto de 21 MPa por el sistema de ajedrezado. El sitio se encuentra con señalización (H / V) debido a la canalización del tránsito que entra y sale del municipio de Sopetrán. </t>
  </si>
  <si>
    <t xml:space="preserve">a) Inactivo. Box, terminada su construcción. En zona anexa se realizaron cortes de carpeta de pavimento (con disco diamantado) a fin de continuar la construcción de cunetas en concreto con sección en L. Se utilizara concreto premezclado de 21 MPa. Sobre el costado del descole se construye (en forma intermitente) un anden peatonal utilizando sardineles prefabricados. 
b) Se realizan trabajos (en forma intermitente), con la reinstalación de defensas metálicas tipo bionda. </t>
  </si>
  <si>
    <t>Retorno #2 + Paisajismo, CD + Box peatonal</t>
  </si>
  <si>
    <t>a) Inactivo. Se realizo actividad de paisajismo en los anillos viales del retorno (con pajarita CAT 416F) incluyendo la construcción de sardineles en concreto y de cunetas con sección en L y en V. Hubo sembrado de palmas. Se reinician (en forma intermitente) trabajos de seguridad vial, con la colocación de defensas metálicas, tipo bionda. 
b) Con excavadora CAT 330 D2L, se termino un corte mecánico del talud y se  procedió a excavar el encole de un futuro boxculvert peatonal, sector de los fruteros  de Tafetanes. Allí (PK 23+700 CI), fundido un tramo de la losa de contrapiso, se arman hierros para los muros verticales, también los taludes de corte se tapan con plásticos para evitar erosión por lluvias.</t>
  </si>
  <si>
    <t>a) Inactivo. Trabajos concluidos en cortes mecánicos y de llenos para prolongación de tramo vial; cerca al PR 14. El tramo ya cuenta con la capa intermedia de mezcla asfáltica tipo MSC-25. Hubo instalación de defensas metálicas tipo bionda y colocación de bordillos tope llantas prefabricados. Hay trabajos "intermitentes" de excavación manual y mecánica para el tendido de redes ITS. Solo se sigue trabajando en traslado de redes secas. 
b) Un tramo ya cuenta con capa intermedia asfáltica, tipo MSC-25, cubriéndose la ODT intervenida. Hubo instalación de defensas metálicas tipo bionda. Hacia el PK mayor se construyeron cunetas en concreto con sección triangular, cunetas de corona y filtros perimetrales. También hubo colocación de bordillos tope llantas prefabricados. Hubo personal realizando traslado de redes secas e instalando redes subterráneas ITS. Se reinicio la excavación mecánica con CAT 330 D2L y los acarreos en volquetas de los térreos cortados; hay colocación de señales verticales. Sector cercano al PR 14.</t>
  </si>
  <si>
    <t>Acceso a La Puerta (falso túnel # 048) + ODTs # 132 + 133 + 134 + 211  (nueva) + Box culvert # 137 - CD</t>
  </si>
  <si>
    <t>a) En el patio que funciona como de acopio de materiales (de la planta de asfaltos), se termina la construcción de un paso inferior para acceder a La Puerta. El galibo horizontal de la obra es de 4.5 m. x galibo vertical 3 m. x L= 34 m. Se realiza la colocación de llenos laterales aprovechando la cercanía del material procedente de la planta. La obra la realizara el Concesionario mediante acuerdo con la Comunidad por consulta previa, y por esto no se encuentra con algún avance especifico dentro de su plan de obras. Además será conocido como el puente # 048.  Anexo al box se realizo alargue de ODT # 132  utilizando tubos Titan acampanados x 900 mm., y con buzón intermedio. Se siguen realizando llenos laterales y superiores.  
b) Hacia el PK mayor (o PK 28+400) se continúan trabajos de excavación y llenos y que por su proximidad la Rio Aurrá se hace un muro escollera escalonado (rocas grandes + concreto hidráulico). Se trabaja con bulldozer y excavadoras sobre orugas CAT (330 y 312C + pajarita New Holland), se trae material de bancos de corte / préstamo. Hubo demolición del restaurante Los Guajiros. Hay construcción del box culvert (#137 con tramos escalonados por donde se emplazaran ambas calzadas); y alargue de ODTs # 133 + 134 (x 900 mm) y construcción de una nueva ODT # 211. Se fabrican sub drenes laterales. Hay control topográfico por parte de MAR1.  Sobre esta área pero en la calzada existente (o PK 28+500) se inicia un corte mecánico de térreos. Lluvias de larga duración afectan trabajos con manejo de térreos y de acarreos. Sector La Puerta - Sabanazo - Villa Carnelly</t>
  </si>
  <si>
    <t xml:space="preserve">Box concluido. Losa de contrapiso con e= 80 cm. +  muros + placa aérea + aletas (encole / descole). El concreto pre mezclado utilizado en todos los casos "es bombeado" y de 28 MPa. (o 4000 PSI). La obra tuvo un galibo vertical de 5.7 m. Terminadas de construir las placas (reforzadas) de acceso o de aproximación por ambos costados se procedió a realizar llenos por capas compactadas con vibro para afirmados. Hubo colocación de granulares que componen la nueva estructura del pavimento flexible (en 2 calzadas nuevas) y que estando los áridos imprimados con emulsión asfáltica de curado lento se coloca y extiende la capa intermedia MSC-25. Hacia el PK menor se realizan llenos hasta encontrar el nivel de la calzada existente, hay adición de material de RAP para los materiales de la subbase. Hay construcción de cunetas en concreto con sección en L, utilizando una pajarita CAT 416F. Esta obra corresponde al futuro acceso vehicular a la Vda. Guaimaral y la realiza el Concesionario mediante acuerdo con la Comunidad por consulta previa, y por esto no se encuentra con algún avance especifico dentro del plan de obras. Además es conocido como el puente # 045. El tránsito automotor circula por la calzada existente. </t>
  </si>
  <si>
    <t xml:space="preserve">Se termino corte mecánico y perfilado de talud. Se trato de cortes térreos que se realizaron con excavadoras CAT 330 D2L. Hay talud con pendiente única y otro con 2 pendientes y berma intermedia. Para el talud de única pendiente, se termino la perforación (de una de las caras perfiladas) y se colocaron pernos pasivos de L = 9 m. y se le coloco en un corto tramo una pantalla en concreto lanzado (para proteger solo una red seca, vecina del talud). Sobre le otro talud (que cuenta con berma intermedia), y sobre su cara expuesta se sometió a una hidrosiembra utilizando una malla orgánica cuadriculada a la que se le aseguran bolsas de mulch (ecofibras / celulosa) que protegerán las semillas de la erosión hídrica / eólica (como intento de ver resultados en un plan y labor de revegetación). Sobre la plataforma vial se mejoraron los suelos débiles agregándoles un pedraplén. Hubo colocación de granulares que componen la nueva estructura del pavimento flexible (en 2 calzadas nuevas). Estando los áridos imprimados con emulsión asfáltica de curado lento se coloca y extiende la capa intermedia MSC-25. Se inicia la construcción de cunetas con sección en L y filtros laterales. Terminados los cortes y llenos, se hará conexión con el acceso a Guaimaral (falso túnel). El tránsito automotor circula por la calzada existente. </t>
  </si>
  <si>
    <t xml:space="preserve">Sigue el fallo sobre el costado derecho (con perdida de banca), por acción de las aguas del Rio Cuaca. Se encuentran las ODT´s # 162 y 163, con tubos Titan x 1500 mm. Pero el brazo del Rio Cauca arremete sobre este costado y los tubos Titan de las ODTs siguen su cabeceo. Sigue el agrietamiento con retroceso de su asentamiento. 
a) Hacia el PK menor o K 30+790 (box # 157), se tienen terminados un par de muros (de 28 MPa) en HA acompañantes uno a cada lado del descole del Box (de 6 m.  x 4.5 m y 28 MPa). Se impermeabilizaron los concretos con el paramento en contacto con tierras (pintura negra bituminosa), se le agregan láminas de lamidren que actúan como drenaje vertical y se protege la impermeabilización de los muros. Se le realizo la construcción de sus filtros laterales (geotextil + piedra filtro + tubo ranurado). Después de un tiempo de inactividad, se continua el extendido de los llenos mecánicos compactados con Hamm. Encontrada la cota de subrasante se inicia la colocación de granulares tanto a PK mayor como a PK menor, se utiliza motoniveladora CAT y vibro Hamm para afirmados. Sector Tierra Mítica.
b) Sobre la calzada opuesta (o PK 31+260/680 - CI) se termino el corte mecánico y de esta manera se alejo parte del corredor vial, del cauce del Rio Cauca. También se realizo la consolidación inmediata de la cara superior perfilada del talud con perforaciones, y se colocaron pernos pasivos (#10 de L= 3 y 9 m.), drenes en PVC (2.5") y concreto lanzado sobre paneles de malla electrosoldada (15x15x6 mm). El primer tramo del talud tuvo dos (2) fases de excavación y perfilado, con una berma intermedia. El talud intermedio se tiene finalizado tanto la fase de sostenimiento como de protección. La excavación sobre toda la plataforma vial se mejoró con la colocación de piedra rajón. Se realizo la construcción de nueva ODT # 159 x 900 mm acampanada. En la plataforma se colocaron los granulares correspondiente a la estructura del pavimento flexible, luego su imprimación y coloco la capa intermedia asfáltica en caliente tipo MSC-25. En este momento se siguen construyendo filtros longitudinales y cunetas en concreto con sección en L y por el sistema ajedrezado.  
Sobre la montaña mas alta se continua la excavación mecánica (en Fase II) y la perforación de la corona destapada y perfilada (cara libre) para la colocación de pernos pasivos de anclaje, con L = 12 m. Cuando hay excavación mecánica con excavadora CAT 330 D2L en la parte alta, se debe cerrar la totalidad de la vía debido a la caída y rodada de rocas, por lo tanto hay un equipo destinado a la limpieza inmediata para poder habilitar el tránsito automotor y siempre por un carril; allí, se trabaja con personal PARE / SIGA. Con el traslado del nuevo trazado se abandona el sitio de movimiento en masa presentado el año pasado. Lluvias afectan trabajos de corte mecánico y acarreos de térreos.  Sector Tierra Mítica. </t>
  </si>
  <si>
    <t xml:space="preserve">Hubo cortes mecánicos, excavación y eliminación de vegetación, matorral y descapotes. Se reinicia la construcción y alargue de la ODT # 164 x 1500 mm. que verterá sus aguas directamente al Rio Cauca. Se inician los llenos traídos de Tierra Mítica y se extienden con motoniveladora CAT 140 M y se compactan vibro Hamm. También se adicionaron granulares y a un corto tramo del ramal se coloco la capa asfáltica tipo MSC-25. Se realizaron ensayos de campo (con equipo nuclear). Se realizaron excavaciones mecánicas con CAT 416 F, para el tendido subterráneo de redes ITS. El tramo se intervino hasta las proximidades del estribo # 1 del nuevo puente sobre el Rio Cauca. Hubo chequeos y controles topográficos. </t>
  </si>
  <si>
    <t>Terminada la construcción de dalas de cimentación del muro en TA, se sigue trabajando con CAT 320D2 + pajarita, grúa con brazo telescópico, vibro tipo benitín, canguro y rana para el montaje de escamas de concreto. Sobre el PK cercano al estribo se termino la re instalación de un tubería recta de 1500 mm para ODT (se le bajo la cota de cimentación) que atravesó perpendicularmente los muros en escamas o TA. Se colocaron las ultimas filas de escamas prefabricadas con las dovelas terminales (o dovelas de hormigón de 35 MPa) por sus dos costados y se utilizo cinta polimérica FS30 y FS50 para su tensionamiento y fijación e intercaladas entre capas de relleno de material seleccionado. También al estribo # 2 se le construyo y fundió su placa de aproximación. La longitud del muro tendrá 180 m y alturas variables entre 9 y 3 m., con ancho de calzada de 12 m y este se conectara desde el estribo hasta la rotonda o glorieta de la vía Bolombolo. Hay continuos chequeos y trabajos topográficos. El acceso a este frente de obra solo se realiza por la vía Santafé - Anzá - Bolombolo.</t>
  </si>
  <si>
    <t>a) Sobre la calzada CI, (o existente o PK 19+440) se termino el fresado y se entra en el desmantelamiento del tablero del puente para ampliación. Se levanto una tubería Titan de una ODT x 900 mm. y se hizo un alargue a un box culvert (1.7 x 1.7 m) cuyo cuerpo en concreto ya se tiene terminado. Falta armar y fundirle las placas de acceso. Dentro del sobreancho de la vía se trabaja en excavaciones para las redes ITS, por lo tanto se prepara su terreno con excavación, adición de suelo mejorado y compactación. Sector Politécnico.
b) Inactivo. Se realizo el alzado de la malla protectora del talud, debido a que presentaba material caído y desprendido. El peso de este material la había desapuntado de la roca.</t>
  </si>
  <si>
    <t>PR 48+000</t>
  </si>
  <si>
    <t>PR 49+000</t>
  </si>
  <si>
    <t xml:space="preserve">AVANCE DE LA REHABILITACION DE LA DOBLE CALZADA, EN EL TRAMO DE CI. - SECTOR SAN CRISTOBAL. </t>
  </si>
  <si>
    <t xml:space="preserve">Continua el fresado de la calzada (der. bajando desde el peaje hacia Medellín y subiendo desde San Cristóbal). Este se realiza un fresado por franjas o por lotes utilizando el equipo SANY C8. Los granulares se encuentran a una profundidad entre 16 y 18 cm. En general se realiza un fresado general de calzada de hasta e= 7 cm. desde el bordillo del separador central hasta la cuneta del borde opuesto. Cuando la calzada a rehabilitar tiene fallos, agrietamientos profundos o muestra signos de inestabilidad se le realiza bacheo con adición de granulares vírgenes. P Los tramos ya intervenidos se les aplica un riego total de emulsión asfáltica y se procede a extender la capa intermedia de mezcla asfáltica tipo MSC-25. El material de fresado (o RAP) se lleva al un acopio temporal de La Palma. Para la ejecución de los trabajos, se habilita un tramo de la calzada opuesta o gemela para el tráfico vehicular con 2 sentidos de circulación. También se da la oportunidad al tránsito de circular por un carril de la calzada intervenida por fresados. El tránsito es controlado mediante desvíos con personal PARE / SIGA, tanto subiendo como bajando. En todo caso este es guiado y separado por cintas y delineadores tubulares, luces, conos y maletines. Por temporada de Semana Santa, se hizo la demarcación horizontal para el servicio del PMU. </t>
  </si>
  <si>
    <t xml:space="preserve">Se encuentra totalmente montada la estructura metálica (pórtico como estructura de cubierta definitiva) de la zona o playa de peajes. La cubierta general (con Long= 18.5 m x Ancho= 36.5m), se encuentra cubriendo las 8 islas.     
Sobre la plataforma o playa (que cuenta con 7 islas y 8 carriles de circulación) están por finalizar los trabajos relacionados con la disposición de redes de telecomunicaciones, con la construcción de sus cajas de inspección, de derivación y de distribución y el tapado de tuberías.  
Se construyeron las 14 casetas o garitas de cobro (2 casetas por isla). Sobre la parte superior del muro de la caseta, se colocaron y ensamblaron perfiles metálicos (tipo Acesco), para que sirva como moldura y cerramiento superior de cada garita. La ventanería colocada tiene dispuestos vidrios corredizos de seguridad; se les siguen instalando redes y cableados para la trasmisión de (datos / voz) de los equipos electrónicos. Como dispositivos separadores de trafico, se fundieron muretes en concreto hidráulico. Hay cortes de placas de pavimento rígido para la instalación de dispositivos de conteo de ejes vehiculares y manejo de talanqueras. Se continua con la construcción "por tramos" de la viga  de transición entre pavimentos (Flex. / Rígido). Se han desmontado las carpas, se retiran las casetas de cobro de peaje provisionales existentes y se demuelen sus bases de concreto. Hubo aplicación de pintura (color amarillo trafico y negro) sobre los bordes de cada isla y en los muretes. Los cobros funcionan en dos colas y por cada sentido, y hay pago electrónico FLYPASS. 
Anexo al peaje se realizo corte mecánico (con CAT 330 D2L) a fin de acceder con otra calzada en dirección hacia las oficinas provisionales de contenedores, sobre el costado izquierdo. Este corto tramo "en curva" ya cuenta con granulares definitivos y su capa asfáltica intermedia MSC-25. Los espacios de esta curva ahora son ocupados para el parqueo de vehículos particulares.  </t>
  </si>
  <si>
    <t xml:space="preserve"> El tramo ya cuenta con capa asfáltica en caliente tipo MSC-25. Terminados los cortes sobre la carpeta asfáltica se inicio la colocación de sardineles prefabricados para delimitar el separador central entre calzadas. Estos módulos tienen una altura estándar de 45 cm. Después de realizada la excavación mecánica con pajarita CAT 416F sobre el cabezote del encole de la ODT # 003 se construyo un muro de gaviones y en otro tramo anexo también se dio sostén al talud y a un canal de concreto existente; y se demuele un tramo que ha perdido verticalidad. Este muro flexible tiene un espaldar de h= 4m de altura, utilizando mallas triple torsión 2x1x1 m., piedra de rio y geotextil NT. Sobre la ODT # 004 del PK 0+663, se realizo otra excavación mecánica para construir un muro de gaviones similar a la otra ODT. Se le construyeron pilotes en concreto debido a los empujes del suelo débil y húmedo que componen al talud, estos pilotes fueron conectados con una viga de amarre y sobre ella un muro de contención. Los gaviones están dispuestos en tizón / punta y son de tamaño (2x1x1 m) y en sus laterales (contacto con tierras) se colocan mantos drenantes. Hay trabajos pendientes de acabados, paisajismo y de drenajes faltando colocación de material sobre el separador central. Todo el tránsito automotor circula por la nueva calzada.  </t>
  </si>
  <si>
    <t>PK 10+200 CI. Colocados algunos granulares sobre la plataforma vial, se realiza excavación mecánica para la construcción de un sub dren lateral. Sector Piedra Negra, excavación montaña rocosa.</t>
  </si>
  <si>
    <t>PK 5+800 CD. Muro en HA, (# 167) sobre cimentación combinada (zapatas + caissons). Se inicia la perforación de huecos "sobre el talud" para la colocación de sartas de hasta 6 torones, como anclajes activos y poder atravesar el vástago del muro. Sector La Potrera.</t>
  </si>
  <si>
    <t>PK 9+650 CI, Muro en HA de L = 125 m. Debido a las diferencias de nivel (por cambio topográfico del terreno), se realiza la fundida de zapatas con diferente cota se cimentación. Sector Mestizal II - Piedra Negra.</t>
  </si>
  <si>
    <t>PK 17+500/600 CD - Perfilado de talud. Un par de equipos perforadores (sobre orugas), realizan huecos para densificar con mas pernos pasivos el sostenimiento del talud. Excavadora sobre orugas realiza traspaleo para remover material terreo, de su fase III. Sector La Guaracú I</t>
  </si>
  <si>
    <t>PK 23+700 CI. Box culvert peatonal. Se realiza la colocación de hierros de refuerzo correspondientes a los muros verticales, una vez fundido un tramo de la losa de contrapiso. Sector de Tafetanes.</t>
  </si>
  <si>
    <t>PK 30+100 CD. Continua el cubrimiento del talud, para colocar un tipo de hidrosiembra utilizando una malla orgánica con bolsas de mulch (ecofibras / celulosa) que protegerán las semillas de la erosión hídrica / eólica. Sector Guaimaral</t>
  </si>
  <si>
    <t>PK 28+000 CD - Box culvert # 137. Se realiza la construcción de esta ODT, en forma escalonada que atravesara la doble calzada. Se impermeabilizan concretos y se le colocan mantos drenantes geosinteticos. Sector El Sabanazo.</t>
  </si>
  <si>
    <t xml:space="preserve">PK 31+200 / 300 CI. Se realiza el fundido de dados (en concreto) que darán apoyo a los accesorios de los pernos pasivos de anclaje. También se colocan drenes en PVC. Trabajos correspondientes a la fase I de perfilación del talud. Sector Tierra Mítica.  </t>
  </si>
  <si>
    <t>PR 48+150 CI, carril der. Se realiza el fresado en frio a una profundidad de hasta 7 cms. El material fresado (o RAP) se lleva al acopio, La Palma. Sector intervenido de San Cristóbal.</t>
  </si>
  <si>
    <t>PR 48+550 CI, carril der. Avanza el fresado en frio (superficial / profundo). El tambor de fresado o de molido (del equipo SANY - C 8) corta franjas de hasta 1 m de ancho. Sector de San Cristóbal.</t>
  </si>
  <si>
    <t xml:space="preserve">PK 0+060. Playa de peajes. Hubo aplicación de pintura acrílica (amarilla / negra), sobre los muretes de concreto; que actúan físicamente como separadores de trafico en cada isla, para la circulación progresiva.    </t>
  </si>
  <si>
    <t xml:space="preserve">PK 0+410 CI. Personal de MAR1, realiza el montaje de un muro flexible sobre el cabezote (del encole) de la ODT # 003. El muro flexible, tendrá hasta 4 niveles dispuestos en tizón/punta, con dimensiones (2x1x1 m). Los suelos intervenidos contienen mucha humedad. </t>
  </si>
  <si>
    <t xml:space="preserve">En este periodo el concesionario continuó con las siguientes actividades:
En Portal Medellín (PK0+804)-UF3.1B,  El día 12 de agosto de 2020, se terminó con la excavación, sección completa del  túnel principal, en el PK2+980,3; L acumulada=2,176,3 m a origen. También se terminó las instalación de concreto 25 MPa (sin fibra) para revestimiento en el K0+804 (Emboquille) (con observaciones de calidad oficio-EPS4G-00087-20); Acumulada=2.176,30 m. 
En el periodo se termino la instalación de tubería perforada Novafort PAVCO de D= 400 mm para drenajes, entre abscisas PK2+980,30 a PK0+804 Hastial Derecho y PK2+980,30 a PK0+804 Hastial izquierdo. Además en el periodo se instalo de drenaje en el sector del túnel falso entre el K0+804 a K0+765 hastial Derecho e Izquierdo.
Se evidencia construcción de CAZ de residuos contaminantes del PK2+980,3 al PK2+880.
Se evidencia construcción de cárcamo con ductos eléctricos de Media Tensión 4Ø6", del PK2+980,3 al PK2+710 y del PK2+620 al PK2+020..
Se evidencio la instalación de concreto  de f´c=25 MPa, con solera plana en PK0+850 a PK0+880, PK2+479,5 al PK2+451, PK1+856 a PK1+838 y PK1+712,5 a PK1+814,5, y contra bóveda, entre los PK0+804  a PK0+850 HD.
En el periodo, la ventilación se esta ejecutando mediante ventilador axial Zitron 286 KW, desde el portal santa Fe. El vertimiento de la aguas de infiltración, se esta realizando por los nuevos drenajes D=400 mm, lo cuales descargan en la piscina de sedimentación  de la PTAR Portal santa Fe y posteriormente en la quebrada LA FRISOLA.
Se evidenció que continúan las infiltraciones con menor caudal; El concesionario ejecuto tratamientos de infiltraciones (con perforaciones, calafateo e instalación de mangueras de D=1/2"), donde se evidenciaron sitios puntuales con flujos de agua asociados. </t>
  </si>
  <si>
    <r>
      <t xml:space="preserve">De  acuerdo con el programa de trabajo presentado por el concesionario para la </t>
    </r>
    <r>
      <rPr>
        <b/>
        <sz val="11"/>
        <rFont val="Arial"/>
        <family val="2"/>
      </rPr>
      <t>UF3.1.D</t>
    </r>
    <r>
      <rPr>
        <sz val="11"/>
        <rFont val="Arial"/>
        <family val="2"/>
      </rPr>
      <t xml:space="preserve">, el concesionario terminó actividades de instalación del revestimiento (con observaciones de calidad oficio-EPS4G-00087-20), y continuó con la construcción drenajes D=400 mm, construcción de cárcamos de MT, telecomunicaciones e ITS, en túnel principal, </t>
    </r>
    <r>
      <rPr>
        <b/>
        <sz val="11"/>
        <rFont val="Arial"/>
        <family val="2"/>
      </rPr>
      <t>Portal Medellín</t>
    </r>
    <r>
      <rPr>
        <sz val="11"/>
        <rFont val="Arial"/>
        <family val="2"/>
      </rPr>
      <t>, sin atrasos evidentes.</t>
    </r>
  </si>
  <si>
    <t>De acuerdo con el programa de trabajo presentado por el concesionario para la UF3.1.D, el concesionario terminó actividades de excavación y sostenimiento de las galerías de conexión peatonal (son 6) y vehicular (son 3), sin atrasos evidentes.</t>
  </si>
  <si>
    <r>
      <t xml:space="preserve">En el Portal Santa Fe de Antioquia (PK5+410)-UF3.1B. </t>
    </r>
    <r>
      <rPr>
        <b/>
        <sz val="11"/>
        <rFont val="Arial"/>
        <family val="2"/>
      </rPr>
      <t xml:space="preserve"> </t>
    </r>
    <r>
      <rPr>
        <sz val="11"/>
        <rFont val="Arial"/>
        <family val="2"/>
      </rPr>
      <t>El día 12 de agosto de 2020, se terminó con la excavación, sección completa del  túnel principal, en el PK2+980,3; L acumulada=2.429,7m a origen,  igualmente se terminó las instalación de concreto 25 MPa (sin fibra) para revestimiento en el K5+410 (con observaciones de calidad oficio-EPS4G-00087-20); Acumulada=2.429,70 m. También se terminó la instalación de tubería perforada Novafort PAVCO de D= 400 mm para drenajes, entre las abscisas PK2+980,30 hasta PK5+410  Hastial Derecho, y desde el PK2+980,30 hasta  PK5+410 Hastial izquierdo.
Se evidenció la instalación de concreto para solera plana en terreno tipo SC-4R, entre los PK3+105,5-PK3+143, en Tipo SC-3R  entre los PK4+413,5 al PK4+337,5, en Tipo SC-2R entre los PK4+556,5 al PK4+565,5 y PK4+633 al PK4+651, y en tipo SC-1 del PK5+219,5 al PK5+246,5, PK5+266,5 al PK5+288,5. y contra bóveda, entre los PK5+410  a PK5+330.
Se evidencia construcción de CAZ de residuos contaminantes del PK2+980,3 al PK3+100,  PK3+160 al PK5+060.
Se evidencia construcción de cárcamo con ductos eléctricos de Media Tensión 4Ø6", del PK3+010 al PK3+100 y del PK3+210 hasta PK5+240 Hastial Derecho, la construcción de cárcamo ITS+carcamo Telecomunicaciones  del PK3+200 al PK4+335 (Hastial izquierdo), se evidencia construcción cárcamo trasversal baja tensión y telecomunicaciones 10 Ø =6" en PK3+645 y en PK4+050.
Por otro lado Se evidenció que continúan las infiltraciones con menor caudal. El concesionario ejecutó tratamientos de infiltraciones (con perforaciones, calafateo e instalación de mangueras), donde se evidenciaron sitios puntuales con flujos de agua asociados.
Se evidencia la instalación de formaleta para vaciado de concreto hidráulico MR4-(45Kg/cm2) (e=23 cm; a=4,50), entre el PK3+217 hasta el PK3+588, carril derecho.</t>
    </r>
  </si>
  <si>
    <t>En  Galería de Conexión Peatonal No 4 (3+645-Tunel nuevo):  Se instalo concreto MR4 (45Kg/cm2), en una longitud de L=40m, losa izquierda a=2,15 m.</t>
  </si>
  <si>
    <r>
      <rPr>
        <b/>
        <sz val="11"/>
        <rFont val="Arial"/>
        <family val="2"/>
      </rPr>
      <t>Portal Santa Fe - Segundo Tubo Túnel de Occidente</t>
    </r>
    <r>
      <rPr>
        <sz val="11"/>
        <rFont val="Arial"/>
        <family val="2"/>
      </rPr>
      <t xml:space="preserve">
Actividades de instalación de concreto hidráulico MR4-(45 Kg/cm2), Instalación del drenaje D=400 mm, con tubería perforada Novafort-PAVCO, Instalación concreto para soleras planas 25MPa, construcción de caz de residuos contaminantes, instalación de ductos para redes eléctricas MT, construcción de cárcamos para telecomunicaciones e ITS. Portal Santa Fe.</t>
    </r>
  </si>
  <si>
    <r>
      <t xml:space="preserve">Galerías de conexión peatonal y vehicular - segundo tubo Túnel Occidente
</t>
    </r>
    <r>
      <rPr>
        <sz val="11"/>
        <rFont val="Arial"/>
        <family val="2"/>
      </rPr>
      <t>Actividades instalación de MR4-(45Kg/cm2), en Galería de conexión Peatonal No 4.</t>
    </r>
  </si>
  <si>
    <r>
      <rPr>
        <b/>
        <sz val="11"/>
        <rFont val="Arial"/>
        <family val="2"/>
      </rPr>
      <t>Portal Medellín - Segundo Tubo Túnel Occidente</t>
    </r>
    <r>
      <rPr>
        <sz val="11"/>
        <rFont val="Arial"/>
        <family val="2"/>
      </rPr>
      <t xml:space="preserve">
Actividades de Instalación del drenaje D=400 mm, con tubería perforada Novafort-PAVCO, Instalación concreto para soleras planas 25MPa, construcción de caz de residuos contaminantes, construcción de cárcamos para MT, telecomunicaciones e ITS. Portal Medellín.</t>
    </r>
  </si>
  <si>
    <t xml:space="preserve"> PK0+804 - PK0+978 - UF3.1D - Construcción de dren colector de Ø = 400 mm. Portal Medellín (hastial izquierdo).</t>
  </si>
  <si>
    <t xml:space="preserve"> PK0+804 - PK2+980,3 - UF3.1D - Construcción de dren colector de Ø = 400 mm. Portal Medellín (hastial derecho).</t>
  </si>
  <si>
    <t>PK0+804 - PK2+980,3 - UF3.1D - Construcción de dren colector de Ø = 400 mm. Portal Medellín (hastial derecho).</t>
  </si>
  <si>
    <t>PK1+200 - UF3.1D - Conformación de la subrasante. Portal Medellín.</t>
  </si>
  <si>
    <t>PK1+712,5 - PK1+814,5 - UF3.1D - Construcción solera plana. Portal Medellín.</t>
  </si>
  <si>
    <t>PK2+140 - UF3.1D -  Construcción cárcamo media tensión. Portal Medellín. (hastial derecho).</t>
  </si>
  <si>
    <t>PK0+804 - PK0+765 - UF3.1D - Excavación para construcción de dren colector de Ø = 400 mm (túnel falso). Portal Medellín.</t>
  </si>
  <si>
    <t>PK1+712,5 - PK1+814,5 - UF3.1D - Instalación de concreto 25 MPa en zona de solera plana, sostenimiento tipo SC-2R. Portal Medellín. (hastial derecho).</t>
  </si>
  <si>
    <t>PK2+020 - UF3.1D -  Construcción cárcamo media tensión. Portal Medellín. (hastial derecho).</t>
  </si>
  <si>
    <t>PK2+800 - UF3.1D - Instalación acero de refuerzo cárcamo telecomunicaciones e ITS. Portal Medellín (hastial izquierdo).</t>
  </si>
  <si>
    <t>PK2+880 - UF3.1D -  Construcción CAZ residuos contaminantes. Portal Medellín (hastial izquierdo).</t>
  </si>
  <si>
    <t>PK3+440 - PK3+460 - UF3.1D - Instalación concreto hidráulico MR 4 (45kg/cm2), e= 25 cm, a=4,5 m, carril derecho. Portal Santa Fe.</t>
  </si>
  <si>
    <t>PK3+640- UF3.1D -  Instalación acero de refuerzo cárcamo telecomunicaciones e ITS, bahía de parqueo. Portal Santa Fe.</t>
  </si>
  <si>
    <t>PK5+410 - PK5+330 - UF3.1D - Instalación concreto 25 MPa  contra bóveda (hastial izquierdo). Portal Santa Fe.</t>
  </si>
  <si>
    <t>PK3+460 - PK3+520 - UF3.1D - Instalación concreto hidráulico MR 4 (45kg/cm2), e= 25 cm, a=4,5 m, carril derecho. Portal Santa Fe.</t>
  </si>
  <si>
    <t>PK4+120 - UF3.1D - Construcción caja de inspección dren colector (hastial izquierdo). Portal Santa Fe.</t>
  </si>
  <si>
    <t>PK3+520 - PK3+525 - UF3.1D - Instalación concreto hidráulico MR 4 (45kg/cm2), e= 25 cm, a=4,5 m, carril derecho. Portal Santa Fe.</t>
  </si>
  <si>
    <t>PK4+050 - UF3.1D - Construcción cárcamo transversal media tensión y telecomunicaciones 10Ø6. Portal Santa Fe.</t>
  </si>
  <si>
    <t>PK4+060 - UF3.1D - Pase transversal, red contra incendios Ø6". Portal Santa Fe.</t>
  </si>
  <si>
    <t xml:space="preserve"> PK4+230 - UF3.1D - Instalación base granular e= 15 cm, instalada en estructura de pavimento. Portal Santa Fe.</t>
  </si>
  <si>
    <t>PK5+410 - PK5+330 - UF3.1D - Conformación de la subrasante, contra bóveda . Portal Santa Fe.</t>
  </si>
  <si>
    <t>PK3+525 - PK3+588 - UF3.1D - Instalación concreto hidráulico MR 4 (45kg/cm2), e= 25 cm, a=4,5 m, carril derecho. Portal Santa Fe.</t>
  </si>
  <si>
    <t>PK4+050 - UF3.1D - Construcción cárcamo transversal media tensión y telecomunicaciones 10Ø6". Portal Santa Fe.</t>
  </si>
  <si>
    <t>PK5+060 - UF3.1D -  Construcción CAZ residuos contaminantes. Portal Santa Fe (hastial izquierdo).</t>
  </si>
  <si>
    <r>
      <rPr>
        <b/>
        <sz val="10"/>
        <rFont val="Calibri"/>
        <family val="2"/>
        <scheme val="minor"/>
      </rPr>
      <t xml:space="preserve">PK 29+500. CD 2.1-ACT 44-45. </t>
    </r>
    <r>
      <rPr>
        <sz val="10"/>
        <rFont val="Calibri"/>
        <family val="2"/>
        <scheme val="minor"/>
      </rPr>
      <t>Instalación de línea 4 hilos cable 1.0, adelanto suspención.</t>
    </r>
  </si>
  <si>
    <r>
      <t xml:space="preserve">PK 29+550 CD 2.1-ACT 44-45. </t>
    </r>
    <r>
      <rPr>
        <sz val="10"/>
        <color theme="1"/>
        <rFont val="Calibri"/>
        <family val="2"/>
        <scheme val="minor"/>
      </rPr>
      <t>Vestida de poste cruceta 2400mm y bayoneta doble, adelanto suspención.</t>
    </r>
  </si>
  <si>
    <r>
      <t xml:space="preserve">PK 29+900  UF 2.1- CI </t>
    </r>
    <r>
      <rPr>
        <sz val="10"/>
        <rFont val="Calibri"/>
        <family val="2"/>
        <scheme val="minor"/>
      </rPr>
      <t>Caja de inspección cruce tubería polietileno 63mm a una de PVC 2". Acueducto San Nicolas.</t>
    </r>
  </si>
  <si>
    <r>
      <rPr>
        <b/>
        <sz val="10"/>
        <color theme="1"/>
        <rFont val="Calibri"/>
        <family val="2"/>
        <scheme val="minor"/>
      </rPr>
      <t xml:space="preserve">PK 29+940  UF 2.1- CI </t>
    </r>
    <r>
      <rPr>
        <sz val="10"/>
        <color theme="1"/>
        <rFont val="Calibri"/>
        <family val="2"/>
        <scheme val="minor"/>
      </rPr>
      <t>Caja de inspección cruce tubería polietileno 63mm a una de PVC 2". Acueducto La Vid.</t>
    </r>
  </si>
  <si>
    <t>Durante la presente semana se reciben los reportes de las operadoras con respecto a los incidentes y accidentes ocurridos en las unidades funcionales del proyecto. Se presentaron doce (12) accidentes con diez (10) lesionados y cero (0) fallecidos.
- Se continua con la prestación de los servicios de  los vehículos de operación del Túnel de Occidente, en las vías concesionadas y en las bases de operación de Anzá y Manglar se prestan los servicios de manera normal.
- Se  realiza la revisión de los niveles de Monóxido de Carbono (CO) , así como los niveles de visibilidad del túnel de occidente.
- Se realiza inspección de teléfonos S.O.S. y los nichos de auxilio del Túnel de Occidente .
- Se realiza inspección del poste S.O.S. de la UF4 encontrándose en funcionamiento.</t>
  </si>
  <si>
    <t>Actividades de Operación ejecutadas en la Fase de Construcción
Semana 287</t>
  </si>
  <si>
    <r>
      <rPr>
        <b/>
        <sz val="11"/>
        <rFont val="Arial"/>
        <family val="2"/>
      </rPr>
      <t>Ruta 6204 San Jerónimo - Túnel de Occidente</t>
    </r>
    <r>
      <rPr>
        <sz val="11"/>
        <rFont val="Arial"/>
        <family val="2"/>
      </rPr>
      <t xml:space="preserve">
- Actividades de Rocería. 
- Actividades de limpieza de cunetas y Obras transversales.
- Actividades de limpieza de calzada.
- Desvío en el PR20+200 al PR20+900 se encuentran transitables.
- Desvío en el PR22+200 al PR23+900 se encuentran transitables.
- Desvío en el PR24+400 al PR 25+900 se encuentran transitables.
- Desvío en el PR30+100 al PR30+300 se encuentran transitables.
- Desvío en el PR30+800 al PR32+200 se encuentran transitables.
- Desvío en el PR35+300 al PR39+000 se encuentran transitables.
- Zona Inestable PR34+900 se presenta estable.
- Se realiza control vehicular PR25+900, PR26+900, PR27+900, PR30+100 y PR35+200.</t>
    </r>
  </si>
  <si>
    <r>
      <rPr>
        <b/>
        <sz val="11"/>
        <rFont val="Arial"/>
        <family val="2"/>
      </rPr>
      <t xml:space="preserve">Ruta 25B02 Bolombolo (Venecia) - Santafé de Antioquia.
</t>
    </r>
    <r>
      <rPr>
        <sz val="11"/>
        <rFont val="Arial"/>
        <family val="2"/>
      </rPr>
      <t xml:space="preserve">
- La Vía se encuentra en Operación Normal.
- Limpieza de Cunetas y Calzada. 
- Limpieza de Obras transversales.
- Se realizan labores de Rocería0.
</t>
    </r>
    <r>
      <rPr>
        <sz val="11"/>
        <color theme="1"/>
        <rFont val="Arial"/>
        <family val="2"/>
      </rPr>
      <t xml:space="preserve">- Se Continua con la contrucción de micropilotes margen derecha en el PR49+150.
- Se Continua con la reparación de las Juntas del puente  Quebrada Arepitas 5 carril derecho en el PR06+300.
- Ambulancia y Grúa Disponibles en Anzá PR44+900.
</t>
    </r>
    <r>
      <rPr>
        <b/>
        <sz val="11"/>
        <color theme="1"/>
        <rFont val="Arial"/>
        <family val="2"/>
      </rPr>
      <t xml:space="preserve">Ruta 6003 Peñalisa (Salgar) - Bolombolo (Venecia).
</t>
    </r>
    <r>
      <rPr>
        <sz val="11"/>
        <color theme="1"/>
        <rFont val="Arial"/>
        <family val="2"/>
      </rPr>
      <t>- Policía de carreteras en el PR 44+500. Puesto de control.
- La Vía se encuentra en Operación Normal.</t>
    </r>
  </si>
  <si>
    <r>
      <rPr>
        <b/>
        <sz val="11"/>
        <rFont val="Arial"/>
        <family val="2"/>
      </rPr>
      <t>Ruta 6203 Cañasgordas - Santafé de Antioquia.</t>
    </r>
    <r>
      <rPr>
        <sz val="11"/>
        <rFont val="Arial"/>
        <family val="2"/>
      </rPr>
      <t xml:space="preserve">
-  Actividades de Rocería.
-  Limpieza de Cunetas y Calzada.
-  Limpieza de obras transversales.
-  Actividades de control de Policía de Carreteras PR114+900 y PR75+000.
-  Zona Inestable del PR97+500 se encuentra estable.
-  La Vía se encuentra Transitable.
-  Se continua con la reparación de la Junta del puente PR108+000.
-  Se continua con la auscultación del pavimento.
- Construcción de gavión en el PR108+300, para descole de Obra tranversal.</t>
    </r>
  </si>
  <si>
    <t>UF 4 Ruta 6003 - 44+800 
Limpieza de margen y cuneta.</t>
  </si>
  <si>
    <t>UF 4 Ruta 6003 - 44+850 
Vía en Operación normal - Retiro de material en berma.</t>
  </si>
  <si>
    <t>UF 4 Ruta 25B02 - PR09+550
Cambio de junta puente Quebrada La Ceiba.</t>
  </si>
  <si>
    <t>UF 4 Ruta 25B02 -PR28+000
Rocería margen Izquierda.</t>
  </si>
  <si>
    <t>UF2.2 Ruta 6203 PR86+300 
Limpieza de obra transversal.</t>
  </si>
  <si>
    <t>UF2.2 Ruta 6203 PR86+000 
Limpieza de Cunetas.</t>
  </si>
  <si>
    <t>UF2.1 Ruta 6204 A PR15+400 - PR15+900
Señalización horizontal marcas viales "Sopetran".</t>
  </si>
  <si>
    <t>UF2.1 Ruta PR16+000
Mantenimiento de delineadores Acceso Sopetran.</t>
  </si>
  <si>
    <t>UF1  Ruta 6204 A PR26+600
Control Vehicular traslado de Viga.</t>
  </si>
  <si>
    <t>UF1  Ruta 6204 A PR33+700
Asistencia de Vehículo varado.</t>
  </si>
  <si>
    <t>UF3 Ruta 6204 A PR44+700 
Ambulancia y grúa disponibles CCO Portal Medellín.</t>
  </si>
  <si>
    <t>UF3 Ruta 6204 A PR45+200 
Peaje en Operación - Panel led en Funcionamiento.</t>
  </si>
  <si>
    <t>Programa 2. Vinculación mano de obra del proyecto.</t>
  </si>
  <si>
    <t>Recorrido de verificación de personal y seguridad social en campo.</t>
  </si>
  <si>
    <t>Programa 4. Información y participación comunitaria.</t>
  </si>
  <si>
    <t>Reunión de socialización de la modificación de licencia a la comunidad del CCCN Los Almendtos.</t>
  </si>
  <si>
    <t xml:space="preserve">Reunión de socialización de la modificación de licencia a la comunidad del CCCN Guaymaral </t>
  </si>
  <si>
    <t xml:space="preserve">Reunión socialización del plan de emergencias y gestión del riesgo del Consorcio Mar 1 a la comunidad de la vereda Mestizal </t>
  </si>
  <si>
    <t xml:space="preserve">Programa 5. Apoyo a la capacidad de gestión institucional </t>
  </si>
  <si>
    <t>Recorrido de seguimiento a las ocupaciones irregulares de la UF 3 en compañía del corregidor de San Cristobal</t>
  </si>
  <si>
    <t>Visita de seguimiento al vivero comunitario del CCCN El Rodeo.</t>
  </si>
  <si>
    <t xml:space="preserve">Consultas Previas </t>
  </si>
  <si>
    <t xml:space="preserve">Entrega de viviendas de resentamiento a la comunidad del CCCN Tafetanes </t>
  </si>
  <si>
    <t>Lugar: UF 1,  Recorrido de verificación de personal en campo y seguridad social.</t>
  </si>
  <si>
    <t>Lugar: CCCN Los Almendros, Reunión de socialización de modificación de licencia ambiental.</t>
  </si>
  <si>
    <t>Lugar: CCCN Guaymaral, Reunión de socialización de modificación de licencia ambiental.</t>
  </si>
  <si>
    <t>Lugar: Vereda Mestizal, Reunión de socialización del plan de emergencias del Consorcio Mar 1.</t>
  </si>
  <si>
    <t>Lugar: UF 3, seguimiento a ocupaciones irregulares de la UF 3, en compañía del corregidor de San Cristobal.</t>
  </si>
  <si>
    <t>Lugar: CCCN El Rodeo, Visita de segumiento al vivero comunitario.</t>
  </si>
  <si>
    <t>Lugar: Vereda Sabanazo, entrega de las viviendas de reasentamiento a las familias del CCCN Tafetanes.</t>
  </si>
  <si>
    <t>Del 08/04/21
al 14/04/21</t>
  </si>
  <si>
    <t>ÉPSILON4G</t>
  </si>
  <si>
    <t>del 07-04-21 al 13-04-21</t>
  </si>
  <si>
    <t xml:space="preserve">Avance revisión y proyección respuesta información recibida mediante comunicado 02-01-20210323000790 recibido el 23-03-21, relacionado con fectación de la subcuenta ambiental </t>
  </si>
  <si>
    <t xml:space="preserve">Verificación estado de contingencias reportadas a la ANLA </t>
  </si>
  <si>
    <t>Acompañamiento actividades de monitoreo de calidad de aire, realziadas por el laboratorio MCS</t>
  </si>
  <si>
    <t xml:space="preserve">ÉPSILON4G, MCS </t>
  </si>
  <si>
    <t>Finalización elaboración informe mensual #66 correspondiente al perido de marzo de 2021.</t>
  </si>
  <si>
    <t>del 07-04-21 al 09-04-21</t>
  </si>
  <si>
    <t>Elaboración informe semanal 287 y diligenciamiento Formato R-CEC-22 "Registro fotográfico"</t>
  </si>
  <si>
    <t>Seguimiento Fichas: 
UF 1 y 3: PMF 04, PMF 09, PMF 01, PMF 10, PMF 09, PMF 01, 
UF 2.1: PMF 13, PMF 16, PMB 08, PMF 18, 
Operación y mantenimiento: PAC-2.1-04, PGH-3.1-09, PAC-2.4-07.
Mejoramiento: PAC-2.1-04, PAC-2.5-08, PGH-3.2-10.</t>
  </si>
  <si>
    <r>
      <t xml:space="preserve">1. Construcción UF 2.1- Estación planta 2-punto 1
PMF 13 Manejo y control de fuentes de emisiones y ruido: </t>
    </r>
    <r>
      <rPr>
        <sz val="11"/>
        <color theme="1"/>
        <rFont val="Calibri"/>
        <family val="2"/>
        <scheme val="minor"/>
      </rPr>
      <t>La interventoría realiza seguimiento a las actividades de monitoreo de calidad de aire, se verifican caídas de presión con el manómetro para garantizar que no se estén presentando fugas.</t>
    </r>
  </si>
  <si>
    <r>
      <t xml:space="preserve">2. Construcción UF 2.1- Estación planta 2-punto 1
PMF 13 Manejo y control de fuentes de emisiones y ruido: </t>
    </r>
    <r>
      <rPr>
        <sz val="11"/>
        <color theme="1"/>
        <rFont val="Calibri"/>
        <family val="2"/>
        <scheme val="minor"/>
      </rPr>
      <t>La interventoría realiza seguimiento a las actividades de monitoreo de calidad de aire, se realiza cambio de filtros del PM 2.5</t>
    </r>
    <r>
      <rPr>
        <b/>
        <sz val="11"/>
        <color theme="1"/>
        <rFont val="Calibri"/>
        <family val="2"/>
        <scheme val="minor"/>
      </rPr>
      <t>.</t>
    </r>
  </si>
  <si>
    <r>
      <t xml:space="preserve">3. Construcción UF 2.1- Estación planta 2-punto 1
PMF 13 Manejo y control de fuentes de emisiones y ruido: </t>
    </r>
    <r>
      <rPr>
        <sz val="11"/>
        <color theme="1"/>
        <rFont val="Calibri"/>
        <family val="2"/>
        <scheme val="minor"/>
      </rPr>
      <t>La interventoría realiza seguimiento a las actividades de monitoreo de calidad de aire, se realiza cambio de soluciones al RACK de gases.</t>
    </r>
  </si>
  <si>
    <r>
      <t xml:space="preserve">4. Construcción UF 2.1- Estación planta 2-punto 1
PMF 13 Manejo y control de fuentes de emisiones y ruido: </t>
    </r>
    <r>
      <rPr>
        <sz val="11"/>
        <color theme="1"/>
        <rFont val="Calibri"/>
        <family val="2"/>
        <scheme val="minor"/>
      </rPr>
      <t>La interventoría realiza seguimiento a las actividades de monitoreo de calidad de aire, se realiza cambio de filtros del PM 10.</t>
    </r>
  </si>
  <si>
    <r>
      <t xml:space="preserve">5. Operación y  mantenimiento UF 3-PR 48+000
PAC-2.1-04 Manejo integral de materiales de construcción: </t>
    </r>
    <r>
      <rPr>
        <sz val="11"/>
        <color theme="1"/>
        <rFont val="Calibri"/>
        <family val="2"/>
        <scheme val="minor"/>
      </rPr>
      <t>El concesionario realiza el cambio y pavimentación de la carpeta asfáltica, en este proceso se utilizan volquetas con carpado, igual que la banda transportadora es cubierta para mitigar el impacto por el material particulado.</t>
    </r>
  </si>
  <si>
    <r>
      <t xml:space="preserve">6. Construcción UF 3-Portal Medellín
PMF 04-Manejo para instalación, funcionamiento y desmantelamiento de infraestructura asociada del proyecto: </t>
    </r>
    <r>
      <rPr>
        <sz val="11"/>
        <color theme="1"/>
        <rFont val="Calibri"/>
        <family val="2"/>
        <scheme val="minor"/>
      </rPr>
      <t>En este momento se está finalizando con el desmantelamiento de Portal Medellín, el concesionario instaló polisombra alrededor el sitio para mitigar el impacto por emisión de material particulado.</t>
    </r>
  </si>
  <si>
    <r>
      <t xml:space="preserve">7. Construcción UF 1 y 3-PTARnD Portal Santa Fe
PMF 09 Manejo de residuos líquidos domésticos e industriales: </t>
    </r>
    <r>
      <rPr>
        <sz val="11"/>
        <color theme="1"/>
        <rFont val="Calibri"/>
        <family val="2"/>
        <scheme val="minor"/>
      </rPr>
      <t>Se realiza verificación de Caudal de vertimiento a la salida de la PTAR Santa Fé (27,5L/S), el cual cumple con lo establecido en la resolución Resolución 2360 de 2019.</t>
    </r>
  </si>
  <si>
    <r>
      <t xml:space="preserve">8. Construcción UF 1 y 3-PTARnD Portal Santa Fe
PMF 09 Manejo de residuos líquidos domésticos e industriales: </t>
    </r>
    <r>
      <rPr>
        <sz val="11"/>
        <color theme="1"/>
        <rFont val="Calibri"/>
        <family val="2"/>
        <scheme val="minor"/>
      </rPr>
      <t>Los operarios de la planta realizan la toma y registro del caudal y los parámetros de calidad de agua, para verificar el funcionamiento de la planta.</t>
    </r>
  </si>
  <si>
    <r>
      <t xml:space="preserve">9 . Construcción UF 1 y 3-PTARnD Portal Santa Fe
PMF 09 Manejo de residuos líquidos domésticos e industriales:  </t>
    </r>
    <r>
      <rPr>
        <sz val="11"/>
        <color theme="1"/>
        <rFont val="Calibri"/>
        <family val="2"/>
        <scheme val="minor"/>
      </rPr>
      <t>Los lodos generados en los sedimentadores son acondicionados antes de pasar al proceso de filtroprensado, en el filtro prensa los lodos son deshidratados intermitentemente y posteriormente acopiados para su disposición final, las aguas resultantes del proceso de filtroprensado son conducidas reincorporadas nuevamente al proceso para su tratamiento.</t>
    </r>
  </si>
  <si>
    <r>
      <rPr>
        <b/>
        <sz val="11"/>
        <color theme="1"/>
        <rFont val="Calibri"/>
        <family val="2"/>
        <scheme val="minor"/>
      </rPr>
      <t xml:space="preserve">10 . Construcción UF 1 y 3-PTARnD Portal Santa Fe
PMF 09 Manejo de residuos líquidos domésticos e industriales:  </t>
    </r>
    <r>
      <rPr>
        <sz val="11"/>
        <color theme="1"/>
        <rFont val="Calibri"/>
        <family val="2"/>
        <scheme val="minor"/>
      </rPr>
      <t>La interventoría realiza la inspección de la calidad el agua que sale de la planta, para verificar que la planta si esté funcionando de manera correcta.</t>
    </r>
  </si>
  <si>
    <r>
      <t xml:space="preserve">11. Construcción UF 1-PK 9+100
PMF 01 Conservación y restauración de la estabilidad geotécnica: </t>
    </r>
    <r>
      <rPr>
        <sz val="11"/>
        <color theme="1"/>
        <rFont val="Calibri"/>
        <family val="2"/>
        <scheme val="minor"/>
      </rPr>
      <t>El concesionario realizó la perfilación de taludes, construcción de rondas de coronación y se implementan las medidas de  malla electrosoldada, pernos, drenes y concreto lanzado para la protección del mismo.</t>
    </r>
  </si>
  <si>
    <r>
      <rPr>
        <b/>
        <sz val="11"/>
        <color theme="1"/>
        <rFont val="Calibri"/>
        <family val="2"/>
        <scheme val="minor"/>
      </rPr>
      <t>12. Construcción UF 1-PK 9+100
PMF 10 Manejo de residuos sólidos domésticos, industriales y especiales:</t>
    </r>
    <r>
      <rPr>
        <sz val="11"/>
        <color theme="1"/>
        <rFont val="Calibri"/>
        <family val="2"/>
        <scheme val="minor"/>
      </rPr>
      <t xml:space="preserve"> El concesionario cuenta con puntos ecológicos, los cuales están separados por colores para garantizar la separación en la fuente.</t>
    </r>
  </si>
  <si>
    <r>
      <t xml:space="preserve">13. Construcción UF 1-8+900
PMF 09 Manejo de residuos líquidos domésticos e industriales. </t>
    </r>
    <r>
      <rPr>
        <sz val="11"/>
        <rFont val="Calibri"/>
        <family val="2"/>
        <scheme val="minor"/>
      </rPr>
      <t xml:space="preserve">Todos los frentes cuenta con baños portátiles de acuerdo al N.º de operarios( 1 baño por cada 15 operarios) y divididos por genero.
-Se realizan mantenimientos a los baños portátiles de forma semanal, estos mantenimientos son realizados por la empresa STAP. </t>
    </r>
  </si>
  <si>
    <r>
      <t xml:space="preserve">14. Construcción UF 1-PK 17+700
PMF 01 Conservación y restauración de la estabilidad geotécnica: </t>
    </r>
    <r>
      <rPr>
        <sz val="11"/>
        <color theme="1"/>
        <rFont val="Calibri"/>
        <family val="2"/>
        <scheme val="minor"/>
      </rPr>
      <t>El concesionario realizó la perfilación de taludes, construcción de rondas de coronación y se implementan las medidas de  malla electrosoldada, pernos, drenes y concreto lanzado para la protección del mismo.</t>
    </r>
  </si>
  <si>
    <r>
      <t xml:space="preserve">15. Construcción UF 2.1-Acceso a la vereda la puerta
PMF 16 Humectaciones a lo largo de la vía: </t>
    </r>
    <r>
      <rPr>
        <sz val="11"/>
        <color theme="1"/>
        <rFont val="Calibri"/>
        <family val="2"/>
        <scheme val="minor"/>
      </rPr>
      <t xml:space="preserve">El concesionario realizó humectación constante con carrotanque a lo largo de la vía, para controlar el impacto de emisiones atmosféricas. </t>
    </r>
  </si>
  <si>
    <r>
      <t xml:space="preserve">16. Construcción UF 2.1-Humedal la Bramadora
PMB 08 Identificar áreas de manejo ambiental: </t>
    </r>
    <r>
      <rPr>
        <sz val="11"/>
        <color theme="1"/>
        <rFont val="Calibri"/>
        <family val="2"/>
        <scheme val="minor"/>
      </rPr>
      <t>El Concesionario realizó la identificación y señalización de áreas de manejo especial, se verificó el aislamiento con polisombra del humedal la Bramadora.</t>
    </r>
  </si>
  <si>
    <r>
      <t xml:space="preserve">17. Construcción UF 2.1-Fuente de materiales la Seca
PMF 16 Los procedimientos de extracción de materiales:
</t>
    </r>
    <r>
      <rPr>
        <sz val="11"/>
        <color theme="1"/>
        <rFont val="Calibri"/>
        <family val="2"/>
        <scheme val="minor"/>
      </rPr>
      <t>La extracción de los materiales en la fuente de materiales, se realizó según lo establecido y aprobado en el PTO de la fuente. La explotación se ejecutó de la siguiente manera:
1. De manera simultanea se adecuo el cauce del cuerpo de agua, con la explotación del material.
2. La explotación se realizo de aguas abajo a aguas arriba.
3. Para el manejo de la quebrada la Seca, se configuro un canal para que la quebrada fluyera libremente.
4. El proceso de explotación de la quebrada se realizó de manera que la zona se fuera recargando gradualmente.</t>
    </r>
  </si>
  <si>
    <r>
      <t xml:space="preserve">18. Construcción UF 2.1-Acceso a la vereda la Puerta
PMF 18, PMF 16 Mantenimiento a la vía de acceso a la vereda la puerta: </t>
    </r>
    <r>
      <rPr>
        <sz val="11"/>
        <color theme="1"/>
        <rFont val="Calibri"/>
        <family val="2"/>
        <scheme val="minor"/>
      </rPr>
      <t>El concesionario realizó la construcción de placa huellas para garantizar el buen estado de la vía.</t>
    </r>
  </si>
  <si>
    <r>
      <rPr>
        <b/>
        <sz val="11"/>
        <rFont val="Calibri"/>
        <family val="2"/>
        <scheme val="minor"/>
      </rPr>
      <t>19. Construcción UF 2.1-Acceso a la vereda la Puerta
PMF 16 Señalización a la vía de acceso a la vereda la puerta:</t>
    </r>
    <r>
      <rPr>
        <sz val="11"/>
        <rFont val="Calibri"/>
        <family val="2"/>
        <scheme val="minor"/>
      </rPr>
      <t xml:space="preserve"> El concesionario realizó la señalización a lo largo de la vía.</t>
    </r>
  </si>
  <si>
    <r>
      <t xml:space="preserve">20. Construcción UF 2.1-Acceso a la vereda la Puerta
PMF 16 Señalización a la vía de acceso a la vereda la puerta: </t>
    </r>
    <r>
      <rPr>
        <sz val="11"/>
        <color theme="1"/>
        <rFont val="Calibri"/>
        <family val="2"/>
        <scheme val="minor"/>
      </rPr>
      <t xml:space="preserve">En en el transcurso de la vía hacia la fuente de materiales la seca, se cuenta con USP.
Se realizan mantenimientos a los baños portátiles de forma semanal, estos mantenimientos son realizados por la empresa STAP. </t>
    </r>
  </si>
  <si>
    <r>
      <rPr>
        <b/>
        <sz val="11"/>
        <rFont val="Calibri"/>
        <family val="2"/>
        <scheme val="minor"/>
      </rPr>
      <t>21. Mejoramiento UF 2.1-PK 19+570
PAC-2.1-04 Manejo integral de materiales de construcción:</t>
    </r>
    <r>
      <rPr>
        <sz val="11"/>
        <rFont val="Calibri"/>
        <family val="2"/>
        <scheme val="minor"/>
      </rPr>
      <t xml:space="preserve"> Se cuenta con sitios de acopio para materiales de construcción</t>
    </r>
  </si>
  <si>
    <r>
      <rPr>
        <b/>
        <sz val="11"/>
        <color theme="1"/>
        <rFont val="Calibri"/>
        <family val="2"/>
        <scheme val="minor"/>
      </rPr>
      <t>22. Operación y mantenimiento UF 2.1-PK 20+500
PGH-3.1-09, PAC-2.4-07,  Manejo y disposición final de sobrantes</t>
    </r>
    <r>
      <rPr>
        <sz val="11"/>
        <color theme="1"/>
        <rFont val="Calibri"/>
        <family val="2"/>
        <scheme val="minor"/>
      </rPr>
      <t>: El concesionario realiza limpieza de las cunetas, para garantizar el buen flujo de agua por las mismas.</t>
    </r>
  </si>
  <si>
    <r>
      <rPr>
        <b/>
        <sz val="11"/>
        <color theme="1"/>
        <rFont val="Calibri"/>
        <family val="2"/>
        <scheme val="minor"/>
      </rPr>
      <t>23. Mejoramiento UF 2.1-PK 19+570
PAC-2.5-08 Manejo de residuos sólidos convencionales y especiales</t>
    </r>
    <r>
      <rPr>
        <sz val="11"/>
        <color theme="1"/>
        <rFont val="Calibri"/>
        <family val="2"/>
        <scheme val="minor"/>
      </rPr>
      <t>: El concesionario cuenta con puntos ecológicos, los cuales están separados por colores para garantizar la separación en la fuente.</t>
    </r>
  </si>
  <si>
    <r>
      <rPr>
        <b/>
        <sz val="11"/>
        <color theme="1"/>
        <rFont val="Calibri"/>
        <family val="2"/>
        <scheme val="minor"/>
      </rPr>
      <t xml:space="preserve">24.Mejoramiento UF 2.1-PK 19+570 
PGH-3.2-10 Manejo de residuos líquidos domésticos e industriales: </t>
    </r>
    <r>
      <rPr>
        <sz val="11"/>
        <color theme="1"/>
        <rFont val="Calibri"/>
        <family val="2"/>
        <scheme val="minor"/>
      </rPr>
      <t xml:space="preserve">Todos los frentes cuenta con baños portátiles de acuerdo al N.º de operarios( 1 baño por cada 15 operarios) y divididos por genero.
-Se realizan mantenimientos a los baños portátiles de forma semanal, estos mantenimientos son realizados por la empresa STAP. </t>
    </r>
  </si>
  <si>
    <r>
      <t xml:space="preserve">25. UF1 PK1+100 Planta 1. </t>
    </r>
    <r>
      <rPr>
        <sz val="11"/>
        <rFont val="Calibri"/>
        <family val="2"/>
        <scheme val="minor"/>
      </rPr>
      <t xml:space="preserve">Seguimiento actividades de desmantelamiento de infraestructura </t>
    </r>
  </si>
  <si>
    <r>
      <t xml:space="preserve">26. UF1 PK 8+400 Talud la Rochela. </t>
    </r>
    <r>
      <rPr>
        <sz val="11"/>
        <rFont val="Calibri"/>
        <family val="2"/>
        <scheme val="minor"/>
      </rPr>
      <t>Verificación estado de avance ejecución de obras de estabilización y conformación geomorfologica de las áreas afectadas</t>
    </r>
  </si>
  <si>
    <r>
      <t xml:space="preserve">27. UF1 PK 11+200 Lleno estructura. </t>
    </r>
    <r>
      <rPr>
        <sz val="11"/>
        <rFont val="Calibri"/>
        <family val="2"/>
        <scheme val="minor"/>
      </rPr>
      <t>Verificación construcción enrrocado, reemplazo de material y conformación del lleno de la vía</t>
    </r>
  </si>
  <si>
    <r>
      <t xml:space="preserve">1. ÁREA AMBIENTAL:
CONCLUSIONES:
</t>
    </r>
    <r>
      <rPr>
        <sz val="11"/>
        <color theme="1"/>
        <rFont val="Arial"/>
        <family val="2"/>
      </rPr>
      <t>Continua pendiente que el MADS realice el traslado del total de los expedientes de las autorizaciones de veda nacional otorgadas al proyecto autopistas al Mar 1.
Concesionario solicitó a Corantioquia Modificación del Acuerdo 525 por el cual se sustrajo un área de la reserva ribereña del río Cauca.</t>
    </r>
    <r>
      <rPr>
        <b/>
        <sz val="11"/>
        <color theme="1"/>
        <rFont val="Arial"/>
        <family val="2"/>
      </rPr>
      <t xml:space="preserve">
 RECOMENDACIONES
</t>
    </r>
    <r>
      <rPr>
        <sz val="11"/>
        <color theme="1"/>
        <rFont val="Arial"/>
        <family val="2"/>
      </rPr>
      <t>A la ANI apoyar la gestión ante ANLA para vanzar en la aprobación de los plande de rehabilitacion ecológica y ante al MADS para que finalice el traslado de los expedientes de veda nacional, ante las autoridades competentes.
A la ANI apoyar la Gestión ante el Municipio de Medellín para la viabilizarían de adquisición y posterior entrega del predio el Boquerón.</t>
    </r>
    <r>
      <rPr>
        <b/>
        <sz val="11"/>
        <color theme="1"/>
        <rFont val="Arial"/>
        <family val="2"/>
      </rPr>
      <t xml:space="preserve">
</t>
    </r>
    <r>
      <rPr>
        <sz val="11"/>
        <color theme="1"/>
        <rFont val="Arial"/>
        <family val="2"/>
      </rPr>
      <t xml:space="preserve">  
</t>
    </r>
    <r>
      <rPr>
        <b/>
        <sz val="11"/>
        <color theme="1"/>
        <rFont val="Arial"/>
        <family val="2"/>
      </rPr>
      <t xml:space="preserve">2. ÁREA PUENTES:
</t>
    </r>
    <r>
      <rPr>
        <sz val="11"/>
        <color theme="1"/>
        <rFont val="Arial"/>
        <family val="2"/>
      </rPr>
      <t>Las actividasdes resaltadas en rojo, son las que se realizaron esta semana en los puentes que están activos.</t>
    </r>
    <r>
      <rPr>
        <b/>
        <sz val="11"/>
        <color theme="1"/>
        <rFont val="Arial"/>
        <family val="2"/>
      </rPr>
      <t/>
    </r>
  </si>
  <si>
    <t>08/04/2021-14/04/2021</t>
  </si>
  <si>
    <t>ENVÍO OFICIO EPS4G-0433-21 RESPUESTA AL OFICIO 02-01-20210323000791</t>
  </si>
  <si>
    <t>La Interventoría aprobó la modificación de Ficha Predial del Predio MAR1_UF1_083.</t>
  </si>
  <si>
    <t>ENVÍO OFICIO EPS4G-0460-21 CONCEPTO JURÍDICO FRENTE A LOS INFORMES SEMANALES 1 Y 2 PARA LOS PERIODOS COMPRENDIDOS ENTRE EL 26 AL 31 DE MARZO Y EL 1 AL 7 DE ABRIL DE 2021, FRENTE AL EVENTO EXIMENTE DE RESPONSABILIDAD CON RELACIÓN AL PREDIO MAR1_UF2_028, COMUNICADOS DEL CONCESIONARIO NÚMEROS 02-01-20210331000877 Y 02-01-20210407000920</t>
  </si>
  <si>
    <t xml:space="preserve">La Interventoría informa al Concesionario, que no es competente para emitir la aceptación o no de los hechos o circunstancias que al sentir del Concesionario, se constituyen en EER; ademas es necesario mencionar que a la fecha, la ANI, tampoco se ha pronunciado respecto a si acepta o no la ocurrencia del EER, en consecuencia, se aclara que tampoco se ha conceptuado sobre reparación alguna por el evento notificado por el Concesionario, y por tanto, los informes solo tienen efectos en el sentido de comunicar las actuaciones realizadas por este para atenuar, disminuir, y cumplir con sus obligaciones. </t>
  </si>
  <si>
    <t>REMISORIO 103 CONCEPTO JURIDICO FRENTE A LOS INFORM,ES SEMANALES NÚMERO 8 Y 9 PARA LOS PERIODOS COMPRENDIDOS ENTRE EL 30 DE MARZO AL 6 DE ABRIL Y ENTRE EL 7 AL 13 DE ABRIL DE 2021 FRENTE AL EVENTO EXIMENTE DE RESPONSABILIDAD CON RELACIÓN AL PREDIO MAR1_UF2_177, COMUNICADOS DEL CONCESIONARIO NÚMEROS 02-01-20210416000905 Y 02-01-20210413000967</t>
  </si>
  <si>
    <t>REMISORIO 104 RESPUESTA AL OFICIO 02-01-20210329000859</t>
  </si>
  <si>
    <t>La Interventoría dejó en observación la modificación de Avalúo del Predio MAR1_UF2_154</t>
  </si>
  <si>
    <t>MODIFICACION DEL DISEÑO ESTRUCTURAL DEL MURO 145 UBICADO EN EL RAMAL DEL ENLACE SAN JERONIMO</t>
  </si>
  <si>
    <t>D-02-01-20210415-001007</t>
  </si>
  <si>
    <t>RESPUESTA A COMUNICACIÓN EPS4G-0384-21 REFERENTE A LAS DIFERENCIAS EN EL PERFIL LONGITUDINAL DE LOS PUENTES PK5+240, PK1+940 y PK6+900</t>
  </si>
  <si>
    <t>D-02-01-20210414-000983</t>
  </si>
  <si>
    <t>ENTREGA DE DISEÑO CRUCES DE INSTALACIONES DEL NUEVO TUNEL DE OCCIDENTE</t>
  </si>
  <si>
    <t>D-02-01-20210412-000966</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</si>
</sst>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8" formatCode="&quot;$&quot;\ #,##0.00;[Red]\-&quot;$&quot;\ #,##0.00"/>
    <numFmt numFmtId="164" formatCode="_-* #,##0.00\ _€_-;\-* #,##0.00\ _€_-;_-* &quot;-&quot;??\ _€_-;_-@_-"/>
    <numFmt numFmtId="165" formatCode="_(&quot;$&quot;\ * #,##0.00_);_(&quot;$&quot;\ * \(#,##0.00\);_(&quot;$&quot;\ * &quot;-&quot;??_);_(@_)"/>
    <numFmt numFmtId="166" formatCode="&quot;00&quot;#"/>
    <numFmt numFmtId="167" formatCode="0.000"/>
    <numFmt numFmtId="168" formatCode="\P\R\ 0\+000"/>
    <numFmt numFmtId="169" formatCode="&quot;$&quot;#,##0.00"/>
    <numFmt numFmtId="170" formatCode="_-* #,##0.00000000\ _€_-;\-* #,##0.00000000\ _€_-;_-* &quot;-&quot;??\ _€_-;_-@_-"/>
    <numFmt numFmtId="171" formatCode="#,##0.00000000"/>
    <numFmt numFmtId="172" formatCode="_-* #,##0.0\ _€_-;\-* #,##0.0\ _€_-;_-* &quot;-&quot;??\ _€_-;_-@_-"/>
    <numFmt numFmtId="173" formatCode="&quot;UF &quot;#"/>
    <numFmt numFmtId="174" formatCode="0;[Red]0"/>
    <numFmt numFmtId="175" formatCode="&quot;$&quot;#,##0.00_);[Red]\(&quot;$&quot;#,##0.00\)"/>
    <numFmt numFmtId="176" formatCode="[$-C0A]mmmm\-yy;@"/>
    <numFmt numFmtId="177" formatCode="&quot;$&quot;\ #,##0.00"/>
  </numFmts>
  <fonts count="66" x14ac:knownFonts="1">
    <font>
      <sz val="11"/>
      <color theme="1"/>
      <name val="Calibri"/>
      <family val="2"/>
      <scheme val="minor"/>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b/>
      <sz val="11"/>
      <name val="Calibri"/>
      <family val="2"/>
      <scheme val="minor"/>
    </font>
    <font>
      <b/>
      <vertAlign val="subscript"/>
      <sz val="16"/>
      <name val="Calibri"/>
      <family val="2"/>
      <scheme val="minor"/>
    </font>
    <font>
      <sz val="11"/>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b/>
      <sz val="11"/>
      <name val="Calibri"/>
      <family val="2"/>
    </font>
    <font>
      <sz val="26"/>
      <color theme="3" tint="0.79998168889431442"/>
      <name val="Calibri"/>
      <family val="2"/>
      <scheme val="minor"/>
    </font>
    <font>
      <sz val="11"/>
      <name val="Calibri"/>
      <family val="2"/>
    </font>
    <font>
      <u/>
      <sz val="11"/>
      <color theme="10"/>
      <name val="Calibri"/>
      <family val="2"/>
      <scheme val="minor"/>
    </font>
    <font>
      <u/>
      <sz val="11"/>
      <name val="Arial"/>
      <family val="2"/>
    </font>
    <font>
      <sz val="9"/>
      <name val="Arial"/>
      <family val="2"/>
    </font>
    <font>
      <sz val="8"/>
      <name val="Arial"/>
      <family val="2"/>
    </font>
    <font>
      <b/>
      <sz val="14"/>
      <name val="Calibri"/>
      <family val="2"/>
      <scheme val="minor"/>
    </font>
    <font>
      <b/>
      <sz val="10"/>
      <color theme="1"/>
      <name val="Arial Narrow"/>
      <family val="2"/>
    </font>
    <font>
      <b/>
      <sz val="12"/>
      <color theme="1"/>
      <name val="Arial Narrow"/>
      <family val="2"/>
    </font>
    <font>
      <b/>
      <sz val="9"/>
      <color theme="1"/>
      <name val="Arial Narrow"/>
      <family val="2"/>
    </font>
    <font>
      <sz val="9"/>
      <color theme="0"/>
      <name val="Arial Narrow"/>
      <family val="2"/>
    </font>
    <font>
      <sz val="10"/>
      <color theme="1"/>
      <name val="Arial Narrow"/>
      <family val="2"/>
    </font>
    <font>
      <sz val="12"/>
      <name val="Arial"/>
      <family val="2"/>
    </font>
    <font>
      <b/>
      <sz val="10"/>
      <color rgb="FF000000"/>
      <name val="Arial"/>
      <family val="2"/>
    </font>
    <font>
      <b/>
      <sz val="20"/>
      <color theme="1"/>
      <name val="Calibri"/>
      <family val="2"/>
      <scheme val="minor"/>
    </font>
    <font>
      <sz val="10"/>
      <color theme="0"/>
      <name val="Calibri"/>
      <family val="2"/>
      <scheme val="minor"/>
    </font>
    <font>
      <b/>
      <sz val="10"/>
      <name val="Arial Narrow"/>
      <family val="2"/>
    </font>
    <font>
      <u/>
      <sz val="11"/>
      <color theme="1"/>
      <name val="Arial"/>
      <family val="2"/>
    </font>
    <font>
      <u/>
      <sz val="11"/>
      <color rgb="FFFF0000"/>
      <name val="Arial"/>
      <family val="2"/>
    </font>
    <font>
      <b/>
      <i/>
      <sz val="11"/>
      <color theme="1"/>
      <name val="Arial"/>
      <family val="2"/>
    </font>
    <font>
      <b/>
      <u/>
      <sz val="11"/>
      <color theme="1"/>
      <name val="Arial"/>
      <family val="2"/>
    </font>
    <font>
      <sz val="11"/>
      <color rgb="FF00B0F0"/>
      <name val="Arial"/>
      <family val="2"/>
    </font>
    <font>
      <b/>
      <sz val="10"/>
      <name val="Calibri"/>
      <family val="2"/>
      <scheme val="minor"/>
    </font>
    <font>
      <b/>
      <sz val="9"/>
      <color indexed="81"/>
      <name val="Tahoma"/>
      <family val="2"/>
    </font>
    <font>
      <sz val="9"/>
      <color indexed="81"/>
      <name val="Tahoma"/>
      <family val="2"/>
    </font>
    <font>
      <sz val="72"/>
      <color theme="4"/>
      <name val="Calibri"/>
      <family val="2"/>
    </font>
    <font>
      <b/>
      <sz val="8"/>
      <color theme="1"/>
      <name val="Calibri"/>
      <family val="2"/>
      <scheme val="minor"/>
    </font>
    <font>
      <b/>
      <sz val="22"/>
      <color theme="1"/>
      <name val="Calibri"/>
      <family val="2"/>
      <scheme val="minor"/>
    </font>
    <font>
      <b/>
      <vertAlign val="subscript"/>
      <sz val="16"/>
      <color theme="4"/>
      <name val="Calibri"/>
      <family val="2"/>
      <scheme val="minor"/>
    </font>
    <font>
      <b/>
      <sz val="11"/>
      <color theme="1"/>
      <name val="Calibri"/>
      <family val="2"/>
    </font>
    <font>
      <b/>
      <sz val="14"/>
      <color theme="1"/>
      <name val="Calibri"/>
      <family val="2"/>
      <scheme val="minor"/>
    </font>
    <font>
      <b/>
      <vertAlign val="subscript"/>
      <sz val="16"/>
      <color theme="1"/>
      <name val="Calibri"/>
      <family val="2"/>
      <scheme val="minor"/>
    </font>
    <font>
      <sz val="26"/>
      <color theme="1"/>
      <name val="Calibri"/>
      <family val="2"/>
      <scheme val="minor"/>
    </font>
    <font>
      <b/>
      <sz val="8"/>
      <color rgb="FF000000"/>
      <name val="Arial"/>
      <family val="2"/>
    </font>
    <font>
      <b/>
      <sz val="8"/>
      <color theme="1"/>
      <name val="Arial"/>
      <family val="2"/>
    </font>
    <font>
      <b/>
      <sz val="9"/>
      <name val="Calibri"/>
      <family val="2"/>
      <scheme val="minor"/>
    </font>
    <font>
      <b/>
      <sz val="9"/>
      <color theme="1"/>
      <name val="Calibri"/>
      <family val="2"/>
      <scheme val="minor"/>
    </font>
  </fonts>
  <fills count="24">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
      <patternFill patternType="solid">
        <fgColor rgb="FFD8D5C4"/>
        <bgColor indexed="64"/>
      </patternFill>
    </fill>
    <fill>
      <patternFill patternType="solid">
        <fgColor rgb="FFDDD9C4"/>
        <bgColor indexed="64"/>
      </patternFill>
    </fill>
    <fill>
      <patternFill patternType="solid">
        <fgColor theme="2"/>
        <bgColor indexed="64"/>
      </patternFill>
    </fill>
    <fill>
      <patternFill patternType="solid">
        <fgColor rgb="FF92D050"/>
        <bgColor indexed="64"/>
      </patternFill>
    </fill>
    <fill>
      <patternFill patternType="solid">
        <fgColor rgb="FFFFFFFF"/>
        <bgColor indexed="64"/>
      </patternFill>
    </fill>
  </fills>
  <borders count="59">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medium">
        <color auto="1"/>
      </left>
      <right style="thin">
        <color auto="1"/>
      </right>
      <top/>
      <bottom style="medium">
        <color auto="1"/>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thin">
        <color auto="1"/>
      </left>
      <right style="thin">
        <color auto="1"/>
      </right>
      <top/>
      <bottom/>
      <diagonal/>
    </border>
    <border>
      <left/>
      <right style="medium">
        <color indexed="64"/>
      </right>
      <top style="thin">
        <color auto="1"/>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auto="1"/>
      </left>
      <right/>
      <top style="thin">
        <color indexed="64"/>
      </top>
      <bottom style="thin">
        <color auto="1"/>
      </bottom>
      <diagonal/>
    </border>
    <border>
      <left style="thin">
        <color indexed="64"/>
      </left>
      <right/>
      <top style="medium">
        <color indexed="64"/>
      </top>
      <bottom style="thin">
        <color auto="1"/>
      </bottom>
      <diagonal/>
    </border>
    <border>
      <left/>
      <right style="thin">
        <color indexed="64"/>
      </right>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thin">
        <color auto="1"/>
      </right>
      <top style="thin">
        <color auto="1"/>
      </top>
      <bottom style="thin">
        <color auto="1"/>
      </bottom>
      <diagonal/>
    </border>
    <border>
      <left style="medium">
        <color indexed="64"/>
      </left>
      <right style="medium">
        <color indexed="64"/>
      </right>
      <top style="medium">
        <color indexed="64"/>
      </top>
      <bottom style="medium">
        <color indexed="64"/>
      </bottom>
      <diagonal/>
    </border>
    <border>
      <left/>
      <right style="thin">
        <color auto="1"/>
      </right>
      <top style="medium">
        <color indexed="64"/>
      </top>
      <bottom style="thin">
        <color auto="1"/>
      </bottom>
      <diagonal/>
    </border>
  </borders>
  <cellStyleXfs count="19">
    <xf numFmtId="0" fontId="0" fillId="0" borderId="0"/>
    <xf numFmtId="9" fontId="1" fillId="0" borderId="0" applyFont="0" applyFill="0" applyBorder="0" applyAlignment="0" applyProtection="0"/>
    <xf numFmtId="0" fontId="10" fillId="0" borderId="0"/>
    <xf numFmtId="0" fontId="1" fillId="0" borderId="0"/>
    <xf numFmtId="164" fontId="1" fillId="0" borderId="0" applyFont="0" applyFill="0" applyBorder="0" applyAlignment="0" applyProtection="0"/>
    <xf numFmtId="165" fontId="10" fillId="0" borderId="0" applyFont="0" applyFill="0" applyBorder="0" applyAlignment="0" applyProtection="0"/>
    <xf numFmtId="0" fontId="15" fillId="0" borderId="0"/>
    <xf numFmtId="0" fontId="1" fillId="0" borderId="0"/>
    <xf numFmtId="165"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0" fontId="1" fillId="0" borderId="0"/>
    <xf numFmtId="0" fontId="1" fillId="0" borderId="0"/>
    <xf numFmtId="0" fontId="31" fillId="0" borderId="0" applyNumberForma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cellStyleXfs>
  <cellXfs count="1116">
    <xf numFmtId="0" fontId="0" fillId="0" borderId="0" xfId="0"/>
    <xf numFmtId="0" fontId="3" fillId="0" borderId="0" xfId="0" applyFont="1" applyAlignment="1">
      <alignment wrapText="1"/>
    </xf>
    <xf numFmtId="0" fontId="9" fillId="0" borderId="0" xfId="0" applyFont="1" applyAlignment="1">
      <alignment wrapText="1"/>
    </xf>
    <xf numFmtId="0" fontId="4" fillId="0" borderId="0" xfId="0" applyFont="1" applyAlignment="1">
      <alignment wrapText="1"/>
    </xf>
    <xf numFmtId="0" fontId="4" fillId="0" borderId="1" xfId="0" applyFont="1" applyBorder="1" applyAlignment="1">
      <alignment wrapText="1"/>
    </xf>
    <xf numFmtId="2" fontId="4" fillId="0" borderId="1" xfId="0" applyNumberFormat="1" applyFont="1" applyBorder="1" applyAlignment="1">
      <alignment horizontal="center" wrapText="1"/>
    </xf>
    <xf numFmtId="0" fontId="4" fillId="0" borderId="0" xfId="0" applyFont="1"/>
    <xf numFmtId="0" fontId="4" fillId="0" borderId="0" xfId="0" applyFont="1" applyAlignment="1">
      <alignment vertical="center"/>
    </xf>
    <xf numFmtId="0" fontId="11" fillId="0" borderId="1" xfId="0" applyFont="1" applyBorder="1" applyAlignment="1">
      <alignment horizontal="center" vertical="center" wrapText="1"/>
    </xf>
    <xf numFmtId="2" fontId="11" fillId="0" borderId="1" xfId="0" applyNumberFormat="1" applyFont="1" applyBorder="1" applyAlignment="1">
      <alignment horizontal="center" vertical="center" wrapText="1"/>
    </xf>
    <xf numFmtId="2" fontId="5" fillId="0" borderId="1" xfId="0" applyNumberFormat="1" applyFont="1" applyBorder="1" applyAlignment="1">
      <alignment horizontal="center" vertical="center" wrapText="1"/>
    </xf>
    <xf numFmtId="15" fontId="4" fillId="0" borderId="1" xfId="0" applyNumberFormat="1" applyFont="1" applyBorder="1" applyAlignment="1">
      <alignment horizontal="center" vertical="center"/>
    </xf>
    <xf numFmtId="1" fontId="4" fillId="0" borderId="1" xfId="0" applyNumberFormat="1" applyFont="1" applyBorder="1" applyAlignment="1">
      <alignment horizontal="center" vertical="center"/>
    </xf>
    <xf numFmtId="10" fontId="4" fillId="0" borderId="1" xfId="1" applyNumberFormat="1" applyFont="1" applyBorder="1" applyAlignment="1">
      <alignment horizontal="center" vertical="center" wrapText="1"/>
    </xf>
    <xf numFmtId="0" fontId="4" fillId="0" borderId="1" xfId="0" applyFont="1" applyBorder="1"/>
    <xf numFmtId="10" fontId="4" fillId="0" borderId="1" xfId="1" applyNumberFormat="1" applyFont="1" applyBorder="1"/>
    <xf numFmtId="2" fontId="4" fillId="0" borderId="1" xfId="0" applyNumberFormat="1" applyFont="1" applyBorder="1" applyAlignment="1">
      <alignment horizontal="center"/>
    </xf>
    <xf numFmtId="1" fontId="6" fillId="0" borderId="1" xfId="1" applyNumberFormat="1" applyFont="1" applyBorder="1" applyAlignment="1">
      <alignment horizontal="center" vertical="center" wrapText="1"/>
    </xf>
    <xf numFmtId="0" fontId="6" fillId="0" borderId="0" xfId="2" applyFont="1" applyAlignment="1">
      <alignment horizontal="center" vertical="center"/>
    </xf>
    <xf numFmtId="2" fontId="6" fillId="0" borderId="1" xfId="1" applyNumberFormat="1" applyFont="1" applyBorder="1" applyAlignment="1">
      <alignment horizontal="center" vertical="center" wrapText="1"/>
    </xf>
    <xf numFmtId="167" fontId="6" fillId="0" borderId="1" xfId="1" applyNumberFormat="1" applyFont="1" applyBorder="1" applyAlignment="1">
      <alignment horizontal="center" vertical="center" wrapText="1"/>
    </xf>
    <xf numFmtId="1" fontId="6" fillId="0" borderId="1" xfId="0" applyNumberFormat="1" applyFont="1" applyBorder="1" applyAlignment="1">
      <alignment horizontal="center" vertical="center" wrapText="1"/>
    </xf>
    <xf numFmtId="0" fontId="9" fillId="0" borderId="0" xfId="0" applyFont="1"/>
    <xf numFmtId="14" fontId="4" fillId="0" borderId="0" xfId="0" applyNumberFormat="1" applyFont="1" applyAlignment="1">
      <alignment wrapText="1"/>
    </xf>
    <xf numFmtId="10" fontId="14" fillId="0" borderId="1" xfId="1" applyNumberFormat="1" applyFont="1" applyBorder="1" applyAlignment="1">
      <alignment horizontal="center" vertical="center" wrapText="1"/>
    </xf>
    <xf numFmtId="2" fontId="3" fillId="0" borderId="0" xfId="0" applyNumberFormat="1" applyFont="1" applyAlignment="1">
      <alignment horizontal="center" wrapText="1"/>
    </xf>
    <xf numFmtId="0" fontId="3" fillId="0" borderId="0" xfId="0" applyFont="1" applyAlignment="1">
      <alignment vertical="center" wrapText="1"/>
    </xf>
    <xf numFmtId="10" fontId="4" fillId="0" borderId="1" xfId="1" applyNumberFormat="1" applyFont="1" applyBorder="1" applyAlignment="1">
      <alignment horizontal="center" vertical="center"/>
    </xf>
    <xf numFmtId="169" fontId="6" fillId="0" borderId="1" xfId="5" applyNumberFormat="1" applyFont="1" applyBorder="1" applyAlignment="1">
      <alignment horizontal="center"/>
    </xf>
    <xf numFmtId="38" fontId="6" fillId="15" borderId="1" xfId="2" applyNumberFormat="1" applyFont="1" applyFill="1" applyBorder="1" applyAlignment="1">
      <alignment horizontal="center" vertical="center" wrapText="1"/>
    </xf>
    <xf numFmtId="169" fontId="6" fillId="15" borderId="1" xfId="5" applyNumberFormat="1" applyFont="1" applyFill="1" applyBorder="1" applyAlignment="1">
      <alignment horizontal="center"/>
    </xf>
    <xf numFmtId="49" fontId="6" fillId="0" borderId="1" xfId="5" applyNumberFormat="1" applyFont="1" applyBorder="1" applyAlignment="1">
      <alignment horizontal="center" vertical="center" wrapText="1"/>
    </xf>
    <xf numFmtId="49" fontId="6" fillId="0" borderId="1" xfId="5" applyNumberFormat="1" applyFont="1" applyBorder="1" applyAlignment="1">
      <alignment horizontal="center"/>
    </xf>
    <xf numFmtId="0" fontId="18" fillId="0" borderId="0" xfId="0" applyFont="1" applyAlignment="1">
      <alignment horizontal="left"/>
    </xf>
    <xf numFmtId="0" fontId="18" fillId="0" borderId="0" xfId="0" applyFont="1"/>
    <xf numFmtId="1" fontId="18" fillId="17" borderId="18" xfId="0" applyNumberFormat="1" applyFont="1" applyFill="1" applyBorder="1" applyAlignment="1">
      <alignment vertical="center"/>
    </xf>
    <xf numFmtId="1" fontId="18" fillId="0" borderId="1" xfId="0" applyNumberFormat="1" applyFont="1" applyBorder="1" applyAlignment="1">
      <alignment vertical="center"/>
    </xf>
    <xf numFmtId="1" fontId="18" fillId="0" borderId="27" xfId="0" applyNumberFormat="1" applyFont="1" applyBorder="1" applyAlignment="1">
      <alignment vertical="center"/>
    </xf>
    <xf numFmtId="1" fontId="18" fillId="0" borderId="11" xfId="0" applyNumberFormat="1" applyFont="1" applyBorder="1" applyAlignment="1">
      <alignment vertical="center"/>
    </xf>
    <xf numFmtId="170" fontId="17" fillId="16" borderId="1" xfId="11" applyNumberFormat="1" applyFont="1" applyFill="1" applyBorder="1" applyAlignment="1">
      <alignment horizontal="right" wrapText="1"/>
    </xf>
    <xf numFmtId="0" fontId="7" fillId="0" borderId="9" xfId="0" applyFont="1" applyBorder="1" applyAlignment="1">
      <alignment vertical="center" wrapText="1"/>
    </xf>
    <xf numFmtId="0" fontId="7" fillId="0" borderId="10" xfId="0" applyFont="1" applyBorder="1" applyAlignment="1">
      <alignment vertical="center" wrapText="1"/>
    </xf>
    <xf numFmtId="14" fontId="6" fillId="0" borderId="5" xfId="0" applyNumberFormat="1" applyFont="1" applyBorder="1" applyAlignment="1">
      <alignment vertical="center" wrapText="1"/>
    </xf>
    <xf numFmtId="14" fontId="6" fillId="0" borderId="6" xfId="0" applyNumberFormat="1" applyFont="1" applyBorder="1" applyAlignment="1">
      <alignment vertical="center" wrapText="1"/>
    </xf>
    <xf numFmtId="14" fontId="6" fillId="0" borderId="7" xfId="0" applyNumberFormat="1" applyFont="1" applyBorder="1" applyAlignment="1">
      <alignment vertical="center" wrapText="1"/>
    </xf>
    <xf numFmtId="0" fontId="7" fillId="0" borderId="8" xfId="0" applyFont="1" applyBorder="1" applyAlignment="1">
      <alignment vertical="center" wrapText="1"/>
    </xf>
    <xf numFmtId="0" fontId="6" fillId="6" borderId="0" xfId="0" applyFont="1" applyFill="1" applyAlignment="1">
      <alignment vertical="center" wrapText="1"/>
    </xf>
    <xf numFmtId="0" fontId="6" fillId="0" borderId="6" xfId="0" quotePrefix="1" applyFont="1" applyBorder="1" applyAlignment="1">
      <alignment horizontal="left" vertical="center" wrapText="1"/>
    </xf>
    <xf numFmtId="0" fontId="6" fillId="0" borderId="0" xfId="0" quotePrefix="1" applyFont="1" applyAlignment="1">
      <alignment horizontal="left" vertical="center" wrapText="1"/>
    </xf>
    <xf numFmtId="49" fontId="7" fillId="0" borderId="3" xfId="0" applyNumberFormat="1" applyFont="1" applyBorder="1" applyAlignment="1">
      <alignment horizontal="left" vertical="center" wrapText="1"/>
    </xf>
    <xf numFmtId="169" fontId="6" fillId="0" borderId="1" xfId="5" applyNumberFormat="1" applyFont="1" applyBorder="1" applyAlignment="1">
      <alignment vertical="center" wrapText="1"/>
    </xf>
    <xf numFmtId="0" fontId="6" fillId="6" borderId="3" xfId="0" applyFont="1" applyFill="1" applyBorder="1" applyAlignment="1">
      <alignment horizontal="center" vertical="center" wrapText="1"/>
    </xf>
    <xf numFmtId="0" fontId="7" fillId="3" borderId="11" xfId="0" applyFont="1" applyFill="1" applyBorder="1" applyAlignment="1">
      <alignment horizontal="center" vertical="center" wrapText="1"/>
    </xf>
    <xf numFmtId="0" fontId="3" fillId="0" borderId="0" xfId="0" applyFont="1" applyAlignment="1">
      <alignment vertical="top" wrapText="1"/>
    </xf>
    <xf numFmtId="0" fontId="3" fillId="0" borderId="1" xfId="0" applyFont="1" applyBorder="1" applyAlignment="1">
      <alignment wrapText="1"/>
    </xf>
    <xf numFmtId="38" fontId="6" fillId="0" borderId="1" xfId="2" applyNumberFormat="1" applyFont="1" applyBorder="1" applyAlignment="1">
      <alignment horizontal="center" vertical="center" wrapText="1"/>
    </xf>
    <xf numFmtId="38" fontId="7" fillId="0" borderId="1" xfId="2" applyNumberFormat="1" applyFont="1" applyBorder="1" applyAlignment="1">
      <alignment horizontal="center" vertical="center" wrapText="1"/>
    </xf>
    <xf numFmtId="0" fontId="19" fillId="0" borderId="0" xfId="0" applyFont="1"/>
    <xf numFmtId="38" fontId="6" fillId="0" borderId="1" xfId="2" applyNumberFormat="1" applyFont="1" applyBorder="1" applyAlignment="1">
      <alignment horizontal="center" wrapText="1"/>
    </xf>
    <xf numFmtId="0" fontId="6" fillId="0" borderId="1" xfId="0" applyFont="1" applyBorder="1" applyAlignment="1">
      <alignment horizontal="center" vertical="center" wrapText="1"/>
    </xf>
    <xf numFmtId="10" fontId="6" fillId="0" borderId="1" xfId="1" applyNumberFormat="1" applyFont="1" applyBorder="1" applyAlignment="1">
      <alignment horizontal="center" vertical="center" wrapText="1"/>
    </xf>
    <xf numFmtId="0" fontId="6" fillId="0" borderId="1" xfId="0" applyFont="1" applyBorder="1" applyAlignment="1">
      <alignment horizontal="left" vertical="center" wrapText="1"/>
    </xf>
    <xf numFmtId="15" fontId="6" fillId="0" borderId="1" xfId="0"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4" borderId="1" xfId="0" applyFont="1" applyFill="1" applyBorder="1" applyAlignment="1">
      <alignment horizontal="center" vertical="center" wrapText="1"/>
    </xf>
    <xf numFmtId="49" fontId="8" fillId="0" borderId="3" xfId="0" applyNumberFormat="1" applyFont="1" applyBorder="1" applyAlignment="1">
      <alignment horizontal="left" vertical="center" wrapText="1"/>
    </xf>
    <xf numFmtId="0" fontId="5" fillId="0" borderId="1" xfId="0" applyFont="1" applyBorder="1" applyAlignment="1">
      <alignment horizontal="center" vertical="center" wrapText="1"/>
    </xf>
    <xf numFmtId="0" fontId="4" fillId="0" borderId="1" xfId="0" applyFont="1" applyBorder="1" applyAlignment="1">
      <alignment horizontal="center" vertical="center" wrapText="1"/>
    </xf>
    <xf numFmtId="0" fontId="6" fillId="6" borderId="2"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4" fillId="0" borderId="1" xfId="0" applyFont="1" applyBorder="1" applyAlignment="1">
      <alignment horizontal="center" wrapText="1"/>
    </xf>
    <xf numFmtId="0" fontId="6" fillId="6" borderId="1" xfId="0" applyFont="1" applyFill="1" applyBorder="1" applyAlignment="1">
      <alignment horizontal="center" vertical="center" wrapText="1"/>
    </xf>
    <xf numFmtId="0" fontId="0" fillId="0" borderId="0" xfId="0"/>
    <xf numFmtId="0" fontId="4" fillId="0" borderId="0" xfId="0" applyFont="1" applyAlignment="1">
      <alignment horizontal="left" vertical="center" wrapText="1"/>
    </xf>
    <xf numFmtId="171" fontId="17" fillId="16" borderId="1" xfId="0" applyNumberFormat="1" applyFont="1" applyFill="1" applyBorder="1" applyAlignment="1">
      <alignment horizontal="right" wrapText="1"/>
    </xf>
    <xf numFmtId="49" fontId="6" fillId="0" borderId="1" xfId="5" applyNumberFormat="1" applyFont="1" applyBorder="1" applyAlignment="1">
      <alignment horizontal="right" wrapText="1"/>
    </xf>
    <xf numFmtId="49" fontId="6" fillId="0" borderId="1" xfId="5" applyNumberFormat="1" applyFont="1" applyBorder="1" applyAlignment="1">
      <alignment horizontal="right"/>
    </xf>
    <xf numFmtId="170" fontId="17" fillId="0" borderId="1" xfId="11" applyNumberFormat="1" applyFont="1" applyBorder="1" applyAlignment="1">
      <alignment horizontal="right" wrapText="1"/>
    </xf>
    <xf numFmtId="170" fontId="17" fillId="16" borderId="1" xfId="11" applyNumberFormat="1" applyFont="1" applyFill="1" applyBorder="1" applyAlignment="1">
      <alignment horizontal="right" vertical="center" wrapText="1"/>
    </xf>
    <xf numFmtId="49" fontId="6" fillId="0" borderId="1" xfId="5" applyNumberFormat="1" applyFont="1" applyBorder="1" applyAlignment="1">
      <alignment horizontal="right" vertical="center" wrapText="1"/>
    </xf>
    <xf numFmtId="0" fontId="0" fillId="0" borderId="0" xfId="0" applyAlignment="1">
      <alignment wrapText="1"/>
    </xf>
    <xf numFmtId="17" fontId="21" fillId="0" borderId="11" xfId="12" applyNumberFormat="1" applyFont="1" applyBorder="1" applyAlignment="1">
      <alignment horizontal="center" vertical="center"/>
    </xf>
    <xf numFmtId="0" fontId="0" fillId="0" borderId="0" xfId="0"/>
    <xf numFmtId="38" fontId="7" fillId="3" borderId="11" xfId="0" applyNumberFormat="1" applyFont="1" applyFill="1" applyBorder="1" applyAlignment="1">
      <alignment horizontal="center" vertical="center" wrapText="1"/>
    </xf>
    <xf numFmtId="1" fontId="11" fillId="0" borderId="1" xfId="0" applyNumberFormat="1" applyFont="1" applyBorder="1" applyAlignment="1">
      <alignment vertical="center"/>
    </xf>
    <xf numFmtId="174" fontId="10" fillId="0" borderId="1" xfId="0" applyNumberFormat="1" applyFont="1" applyBorder="1" applyAlignment="1">
      <alignment vertical="center"/>
    </xf>
    <xf numFmtId="170" fontId="17" fillId="0" borderId="1" xfId="11" applyNumberFormat="1" applyFont="1" applyFill="1" applyBorder="1" applyAlignment="1">
      <alignment horizontal="right" vertical="center" wrapText="1"/>
    </xf>
    <xf numFmtId="49" fontId="6" fillId="0" borderId="1" xfId="5" applyNumberFormat="1" applyFont="1" applyFill="1" applyBorder="1" applyAlignment="1">
      <alignment horizontal="right" vertical="center"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10" fontId="6" fillId="0" borderId="1" xfId="1" applyNumberFormat="1" applyFont="1" applyBorder="1" applyAlignment="1">
      <alignment horizontal="center" vertical="center" wrapText="1"/>
    </xf>
    <xf numFmtId="0" fontId="6" fillId="0" borderId="1" xfId="0" applyFont="1" applyBorder="1" applyAlignment="1">
      <alignment horizontal="left" vertical="center" wrapText="1"/>
    </xf>
    <xf numFmtId="2" fontId="5" fillId="0" borderId="1" xfId="1" applyNumberFormat="1" applyFont="1" applyBorder="1" applyAlignment="1">
      <alignment horizontal="center" vertical="center"/>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9" fontId="6" fillId="0" borderId="1" xfId="1" applyNumberFormat="1" applyFont="1" applyBorder="1" applyAlignment="1">
      <alignment horizontal="center" vertical="center" wrapText="1"/>
    </xf>
    <xf numFmtId="9" fontId="6" fillId="0" borderId="1" xfId="1" applyNumberFormat="1" applyFont="1" applyBorder="1" applyAlignment="1">
      <alignment horizontal="center" vertical="center"/>
    </xf>
    <xf numFmtId="14" fontId="28" fillId="0" borderId="1" xfId="12" applyNumberFormat="1" applyFont="1" applyBorder="1" applyAlignment="1">
      <alignment horizontal="center" vertical="center"/>
    </xf>
    <xf numFmtId="0" fontId="12" fillId="12" borderId="13" xfId="0" applyFont="1" applyFill="1" applyBorder="1" applyAlignment="1">
      <alignment horizontal="center" vertical="center" textRotation="90" wrapText="1"/>
    </xf>
    <xf numFmtId="0" fontId="38" fillId="0" borderId="26" xfId="15" applyFont="1" applyBorder="1" applyAlignment="1">
      <alignment horizontal="center" vertical="center"/>
    </xf>
    <xf numFmtId="17" fontId="36" fillId="0" borderId="1" xfId="15" applyNumberFormat="1" applyFont="1" applyBorder="1" applyAlignment="1">
      <alignment horizontal="center"/>
    </xf>
    <xf numFmtId="0" fontId="38" fillId="0" borderId="26" xfId="15" applyFont="1" applyBorder="1" applyAlignment="1">
      <alignment horizontal="center"/>
    </xf>
    <xf numFmtId="0" fontId="39" fillId="0" borderId="21" xfId="15" applyFont="1" applyBorder="1"/>
    <xf numFmtId="0" fontId="39" fillId="0" borderId="0" xfId="15" applyFont="1" applyAlignment="1">
      <alignment vertical="center"/>
    </xf>
    <xf numFmtId="9" fontId="40" fillId="17" borderId="1" xfId="16" applyFont="1" applyFill="1" applyBorder="1" applyAlignment="1">
      <alignment horizontal="center" vertical="center" wrapText="1"/>
    </xf>
    <xf numFmtId="1" fontId="11" fillId="17" borderId="18" xfId="0" applyNumberFormat="1" applyFont="1" applyFill="1" applyBorder="1" applyAlignment="1">
      <alignment vertical="center"/>
    </xf>
    <xf numFmtId="9" fontId="40" fillId="0" borderId="1" xfId="16" applyFont="1" applyBorder="1" applyAlignment="1">
      <alignment horizontal="center" vertical="center" wrapText="1"/>
    </xf>
    <xf numFmtId="9" fontId="40" fillId="0" borderId="1" xfId="16" applyFont="1" applyBorder="1" applyAlignment="1">
      <alignment horizontal="center"/>
    </xf>
    <xf numFmtId="1" fontId="11" fillId="17" borderId="12" xfId="0" applyNumberFormat="1" applyFont="1" applyFill="1" applyBorder="1" applyAlignment="1">
      <alignment vertical="center"/>
    </xf>
    <xf numFmtId="9" fontId="40" fillId="0" borderId="27" xfId="16" applyFont="1" applyBorder="1" applyAlignment="1">
      <alignment horizontal="center"/>
    </xf>
    <xf numFmtId="0" fontId="1" fillId="7" borderId="0" xfId="12" applyFill="1"/>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38" fontId="7" fillId="0" borderId="1" xfId="2" applyNumberFormat="1" applyFont="1" applyBorder="1" applyAlignment="1">
      <alignment horizontal="right" vertical="center"/>
    </xf>
    <xf numFmtId="171" fontId="17" fillId="16" borderId="1" xfId="0" applyNumberFormat="1" applyFont="1" applyFill="1" applyBorder="1" applyAlignment="1">
      <alignment horizontal="right" vertical="center" wrapText="1"/>
    </xf>
    <xf numFmtId="169" fontId="1" fillId="0" borderId="1" xfId="0" applyNumberFormat="1" applyFont="1" applyBorder="1" applyAlignment="1">
      <alignment wrapText="1"/>
    </xf>
    <xf numFmtId="0" fontId="19" fillId="0" borderId="0" xfId="0" applyFont="1" applyAlignment="1">
      <alignment wrapText="1"/>
    </xf>
    <xf numFmtId="169" fontId="2" fillId="0" borderId="1" xfId="0" applyNumberFormat="1" applyFont="1" applyBorder="1" applyAlignment="1">
      <alignment wrapText="1"/>
    </xf>
    <xf numFmtId="170" fontId="12" fillId="0" borderId="1" xfId="11" applyNumberFormat="1" applyFont="1" applyBorder="1" applyAlignment="1">
      <alignment horizontal="right" wrapText="1"/>
    </xf>
    <xf numFmtId="38" fontId="16" fillId="0" borderId="1" xfId="2" applyNumberFormat="1" applyFont="1" applyBorder="1" applyAlignment="1">
      <alignment horizontal="center" wrapText="1"/>
    </xf>
    <xf numFmtId="171" fontId="42" fillId="16" borderId="1" xfId="0" applyNumberFormat="1" applyFont="1" applyFill="1" applyBorder="1" applyAlignment="1">
      <alignment horizontal="right" wrapText="1"/>
    </xf>
    <xf numFmtId="49" fontId="16" fillId="0" borderId="1" xfId="5" applyNumberFormat="1" applyFont="1" applyBorder="1" applyAlignment="1">
      <alignment horizontal="right"/>
    </xf>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14" fontId="30" fillId="0" borderId="11" xfId="7" applyNumberFormat="1" applyFont="1" applyBorder="1" applyAlignment="1">
      <alignment horizontal="center" vertical="center"/>
    </xf>
    <xf numFmtId="0" fontId="38" fillId="0" borderId="26" xfId="15" applyFont="1" applyBorder="1" applyAlignment="1">
      <alignment horizontal="center" wrapText="1"/>
    </xf>
    <xf numFmtId="0" fontId="38" fillId="0" borderId="26" xfId="15" applyFont="1" applyBorder="1" applyAlignment="1">
      <alignment horizontal="center" vertical="center" wrapText="1"/>
    </xf>
    <xf numFmtId="0" fontId="0" fillId="0" borderId="0" xfId="0"/>
    <xf numFmtId="0" fontId="1" fillId="0" borderId="0" xfId="12"/>
    <xf numFmtId="0" fontId="21" fillId="0" borderId="4" xfId="12" applyFont="1" applyBorder="1" applyAlignment="1">
      <alignment horizontal="center" vertical="center"/>
    </xf>
    <xf numFmtId="17" fontId="21" fillId="0" borderId="7" xfId="12" applyNumberFormat="1" applyFont="1" applyBorder="1" applyAlignment="1">
      <alignment horizontal="center" vertical="center"/>
    </xf>
    <xf numFmtId="0" fontId="21" fillId="0" borderId="11" xfId="12" applyFont="1" applyBorder="1" applyAlignment="1">
      <alignment horizontal="center" vertical="center"/>
    </xf>
    <xf numFmtId="0" fontId="0" fillId="0" borderId="0" xfId="12" applyFont="1"/>
    <xf numFmtId="0" fontId="12" fillId="12" borderId="13" xfId="0" applyFont="1" applyFill="1" applyBorder="1" applyAlignment="1">
      <alignment horizontal="center" vertical="center" textRotation="90" wrapText="1"/>
    </xf>
    <xf numFmtId="0" fontId="38" fillId="0" borderId="1" xfId="15" applyFont="1" applyBorder="1" applyAlignment="1">
      <alignment horizontal="center"/>
    </xf>
    <xf numFmtId="169" fontId="1" fillId="0" borderId="1" xfId="0" applyNumberFormat="1" applyFont="1" applyBorder="1" applyAlignment="1">
      <alignment vertical="center" wrapText="1"/>
    </xf>
    <xf numFmtId="0" fontId="7" fillId="3" borderId="1" xfId="2" applyFont="1" applyFill="1" applyBorder="1" applyAlignment="1">
      <alignment horizontal="center" vertical="center"/>
    </xf>
    <xf numFmtId="38" fontId="7" fillId="3" borderId="1" xfId="2" applyNumberFormat="1" applyFont="1" applyFill="1" applyBorder="1" applyAlignment="1">
      <alignment horizontal="center" vertical="center"/>
    </xf>
    <xf numFmtId="0" fontId="7" fillId="14" borderId="1" xfId="2" applyFont="1" applyFill="1" applyBorder="1" applyAlignment="1">
      <alignment horizontal="center" vertical="center"/>
    </xf>
    <xf numFmtId="38" fontId="7" fillId="3" borderId="1" xfId="2" applyNumberFormat="1" applyFont="1" applyFill="1" applyBorder="1" applyAlignment="1">
      <alignment horizontal="center" vertical="center" wrapText="1"/>
    </xf>
    <xf numFmtId="169" fontId="6" fillId="0" borderId="1" xfId="5" applyNumberFormat="1" applyFont="1" applyBorder="1" applyAlignment="1">
      <alignment horizontal="right" vertical="center" wrapText="1"/>
    </xf>
    <xf numFmtId="0" fontId="6" fillId="0" borderId="1" xfId="2" applyFont="1" applyBorder="1" applyAlignment="1">
      <alignment horizontal="center" wrapText="1"/>
    </xf>
    <xf numFmtId="0" fontId="4" fillId="0" borderId="1" xfId="0" applyFont="1" applyBorder="1" applyAlignment="1">
      <alignment horizontal="center" wrapText="1"/>
    </xf>
    <xf numFmtId="175" fontId="1" fillId="0" borderId="1" xfId="0" applyNumberFormat="1" applyFont="1" applyBorder="1" applyAlignment="1">
      <alignment wrapText="1"/>
    </xf>
    <xf numFmtId="0" fontId="18" fillId="0" borderId="1" xfId="0" applyFont="1" applyBorder="1" applyAlignment="1">
      <alignment wrapText="1"/>
    </xf>
    <xf numFmtId="0" fontId="16" fillId="0" borderId="1" xfId="2" applyFont="1" applyBorder="1" applyAlignment="1">
      <alignment horizontal="center" wrapText="1"/>
    </xf>
    <xf numFmtId="0" fontId="11" fillId="0" borderId="1" xfId="0" applyFont="1" applyBorder="1" applyAlignment="1">
      <alignment horizontal="center" wrapText="1"/>
    </xf>
    <xf numFmtId="175" fontId="19" fillId="0" borderId="1" xfId="0" applyNumberFormat="1" applyFont="1" applyBorder="1" applyAlignment="1">
      <alignment wrapText="1"/>
    </xf>
    <xf numFmtId="0" fontId="11" fillId="0" borderId="1" xfId="0" applyFont="1" applyBorder="1" applyAlignment="1">
      <alignment wrapText="1"/>
    </xf>
    <xf numFmtId="15" fontId="6" fillId="0" borderId="1" xfId="2" applyNumberFormat="1" applyFont="1" applyBorder="1" applyAlignment="1">
      <alignment vertical="center" wrapText="1"/>
    </xf>
    <xf numFmtId="175" fontId="6" fillId="0" borderId="1" xfId="5" applyNumberFormat="1" applyFont="1" applyBorder="1" applyAlignment="1">
      <alignment vertical="center" wrapText="1"/>
    </xf>
    <xf numFmtId="175" fontId="6" fillId="0" borderId="1" xfId="5" applyNumberFormat="1" applyFont="1" applyBorder="1" applyAlignment="1">
      <alignment wrapText="1"/>
    </xf>
    <xf numFmtId="0" fontId="0" fillId="0" borderId="1" xfId="0" applyBorder="1" applyAlignment="1">
      <alignment horizontal="center" vertical="center" wrapText="1"/>
    </xf>
    <xf numFmtId="0" fontId="1" fillId="0" borderId="1" xfId="0" applyFont="1" applyBorder="1" applyAlignment="1">
      <alignment horizontal="center" vertical="center" wrapText="1"/>
    </xf>
    <xf numFmtId="169" fontId="1" fillId="0" borderId="1" xfId="0" applyNumberFormat="1" applyFont="1" applyBorder="1" applyAlignment="1">
      <alignment horizontal="center" vertical="center" wrapText="1"/>
    </xf>
    <xf numFmtId="169" fontId="6" fillId="0" borderId="1" xfId="5" applyNumberFormat="1" applyFont="1" applyBorder="1" applyAlignment="1">
      <alignment horizontal="center" vertical="center" wrapText="1"/>
    </xf>
    <xf numFmtId="0" fontId="4" fillId="0" borderId="1" xfId="0" applyFont="1" applyBorder="1" applyAlignment="1">
      <alignment horizontal="right" wrapText="1"/>
    </xf>
    <xf numFmtId="169" fontId="1" fillId="0" borderId="1" xfId="0" applyNumberFormat="1" applyFont="1" applyBorder="1" applyAlignment="1">
      <alignment horizontal="right" wrapText="1"/>
    </xf>
    <xf numFmtId="169" fontId="6" fillId="0" borderId="1" xfId="5" applyNumberFormat="1" applyFont="1" applyBorder="1" applyAlignment="1">
      <alignment horizontal="right" wrapText="1"/>
    </xf>
    <xf numFmtId="169" fontId="4" fillId="0" borderId="1" xfId="0" applyNumberFormat="1" applyFont="1" applyBorder="1" applyAlignment="1">
      <alignment horizontal="right" wrapText="1"/>
    </xf>
    <xf numFmtId="15" fontId="6" fillId="0" borderId="1" xfId="2" applyNumberFormat="1" applyFont="1" applyBorder="1" applyAlignment="1">
      <alignment horizontal="center" vertical="center" wrapText="1"/>
    </xf>
    <xf numFmtId="0" fontId="6" fillId="15" borderId="1" xfId="2" applyFont="1" applyFill="1" applyBorder="1" applyAlignment="1">
      <alignment horizontal="center" vertical="center" wrapText="1"/>
    </xf>
    <xf numFmtId="169" fontId="6" fillId="0" borderId="1" xfId="2" applyNumberFormat="1" applyFont="1" applyBorder="1" applyAlignment="1">
      <alignment horizontal="center" vertical="center" wrapText="1"/>
    </xf>
    <xf numFmtId="164" fontId="6" fillId="0" borderId="1" xfId="11" applyFont="1" applyBorder="1" applyAlignment="1">
      <alignment vertical="center" wrapText="1"/>
    </xf>
    <xf numFmtId="169" fontId="4" fillId="0" borderId="1" xfId="0" applyNumberFormat="1" applyFont="1" applyBorder="1" applyAlignment="1">
      <alignment horizontal="center" vertical="center" wrapText="1"/>
    </xf>
    <xf numFmtId="0" fontId="3" fillId="0" borderId="0" xfId="0" applyFont="1"/>
    <xf numFmtId="0" fontId="3" fillId="0" borderId="0" xfId="0" applyFont="1" applyAlignment="1">
      <alignment horizontal="right" wrapText="1"/>
    </xf>
    <xf numFmtId="0" fontId="6" fillId="0" borderId="1" xfId="2" applyFont="1" applyBorder="1" applyAlignment="1">
      <alignment vertical="center" wrapText="1"/>
    </xf>
    <xf numFmtId="169" fontId="6" fillId="0" borderId="1" xfId="5" applyNumberFormat="1" applyFont="1" applyFill="1" applyBorder="1" applyAlignment="1">
      <alignment vertical="center" wrapText="1"/>
    </xf>
    <xf numFmtId="169" fontId="4" fillId="0" borderId="1" xfId="0" applyNumberFormat="1" applyFont="1" applyBorder="1" applyAlignment="1">
      <alignment horizontal="right" vertical="center" wrapText="1"/>
    </xf>
    <xf numFmtId="15" fontId="4" fillId="0" borderId="1" xfId="0" applyNumberFormat="1" applyFont="1" applyBorder="1" applyAlignment="1">
      <alignment vertical="center" wrapText="1"/>
    </xf>
    <xf numFmtId="0" fontId="44" fillId="0" borderId="0" xfId="0" applyFont="1" applyAlignment="1">
      <alignment wrapText="1"/>
    </xf>
    <xf numFmtId="0" fontId="3" fillId="0" borderId="0" xfId="0" applyFont="1" applyAlignment="1">
      <alignment horizontal="center" vertical="center" wrapText="1"/>
    </xf>
    <xf numFmtId="0" fontId="3" fillId="0" borderId="0" xfId="0" applyFont="1" applyAlignment="1">
      <alignment horizontal="center" vertical="center"/>
    </xf>
    <xf numFmtId="0" fontId="3" fillId="0" borderId="1" xfId="0" applyFont="1" applyBorder="1" applyAlignment="1">
      <alignment horizontal="center" vertical="center" wrapText="1"/>
    </xf>
    <xf numFmtId="0" fontId="44" fillId="0" borderId="0" xfId="0" applyFont="1" applyAlignment="1">
      <alignment horizontal="center" vertical="center" wrapText="1"/>
    </xf>
    <xf numFmtId="0" fontId="3" fillId="0" borderId="1" xfId="0" applyFont="1" applyBorder="1" applyAlignment="1">
      <alignment horizontal="right" wrapText="1"/>
    </xf>
    <xf numFmtId="0" fontId="3" fillId="0" borderId="1" xfId="0" applyFont="1" applyBorder="1" applyAlignment="1">
      <alignment horizontal="center" wrapText="1"/>
    </xf>
    <xf numFmtId="0" fontId="19" fillId="0" borderId="1" xfId="0" applyFont="1" applyBorder="1" applyAlignment="1">
      <alignment wrapText="1"/>
    </xf>
    <xf numFmtId="0" fontId="16" fillId="0" borderId="1" xfId="2" applyFont="1" applyBorder="1" applyAlignment="1">
      <alignment wrapText="1"/>
    </xf>
    <xf numFmtId="175" fontId="16" fillId="0" borderId="1" xfId="5" applyNumberFormat="1" applyFont="1" applyBorder="1" applyAlignment="1">
      <alignment wrapText="1"/>
    </xf>
    <xf numFmtId="175" fontId="16" fillId="0" borderId="1" xfId="5" applyNumberFormat="1" applyFont="1" applyBorder="1" applyAlignment="1">
      <alignment horizontal="right" wrapText="1"/>
    </xf>
    <xf numFmtId="0" fontId="6" fillId="0" borderId="1" xfId="2" applyFont="1" applyBorder="1" applyAlignment="1">
      <alignment wrapText="1"/>
    </xf>
    <xf numFmtId="175" fontId="6" fillId="0" borderId="1" xfId="5" applyNumberFormat="1" applyFont="1" applyBorder="1" applyAlignment="1">
      <alignment horizontal="right" wrapText="1"/>
    </xf>
    <xf numFmtId="175" fontId="6" fillId="0" borderId="1" xfId="5" applyNumberFormat="1" applyFont="1" applyBorder="1" applyAlignment="1">
      <alignment horizontal="right" vertical="center" wrapText="1"/>
    </xf>
    <xf numFmtId="0" fontId="18" fillId="0" borderId="1" xfId="0" applyFont="1" applyBorder="1" applyAlignment="1">
      <alignment vertical="center" wrapText="1"/>
    </xf>
    <xf numFmtId="175" fontId="1" fillId="0" borderId="1" xfId="0" applyNumberFormat="1" applyFont="1" applyBorder="1" applyAlignment="1">
      <alignment vertical="center" wrapText="1"/>
    </xf>
    <xf numFmtId="0" fontId="6" fillId="0" borderId="1" xfId="2" applyFont="1" applyBorder="1" applyAlignment="1">
      <alignment vertical="justify" wrapText="1"/>
    </xf>
    <xf numFmtId="175" fontId="4" fillId="0" borderId="1" xfId="8" applyNumberFormat="1" applyFont="1" applyBorder="1" applyAlignment="1">
      <alignment horizontal="right"/>
    </xf>
    <xf numFmtId="164" fontId="3" fillId="0" borderId="0" xfId="11" applyFont="1" applyAlignment="1"/>
    <xf numFmtId="176" fontId="6" fillId="0" borderId="1" xfId="5" applyNumberFormat="1" applyFont="1" applyBorder="1" applyAlignment="1">
      <alignment horizontal="right"/>
    </xf>
    <xf numFmtId="0" fontId="4" fillId="0" borderId="1" xfId="0" applyFont="1" applyBorder="1" applyAlignment="1">
      <alignment vertical="center" wrapText="1"/>
    </xf>
    <xf numFmtId="177" fontId="7" fillId="0" borderId="1" xfId="2" applyNumberFormat="1" applyFont="1" applyBorder="1" applyAlignment="1">
      <alignment vertical="center" wrapText="1"/>
    </xf>
    <xf numFmtId="169" fontId="7" fillId="0" borderId="1" xfId="5" applyNumberFormat="1" applyFont="1" applyBorder="1" applyAlignment="1">
      <alignment wrapText="1"/>
    </xf>
    <xf numFmtId="169" fontId="2" fillId="0" borderId="1" xfId="0" applyNumberFormat="1" applyFont="1" applyBorder="1" applyAlignment="1">
      <alignment horizontal="right" wrapText="1"/>
    </xf>
    <xf numFmtId="0" fontId="5" fillId="0" borderId="1" xfId="0" applyFont="1" applyBorder="1" applyAlignment="1">
      <alignment wrapText="1"/>
    </xf>
    <xf numFmtId="169" fontId="6" fillId="0" borderId="1" xfId="5" applyNumberFormat="1" applyFont="1" applyBorder="1" applyAlignment="1">
      <alignment wrapText="1"/>
    </xf>
    <xf numFmtId="169" fontId="31" fillId="0" borderId="1" xfId="14" applyNumberFormat="1" applyBorder="1" applyAlignment="1">
      <alignment wrapText="1"/>
    </xf>
    <xf numFmtId="0" fontId="7" fillId="0" borderId="1" xfId="2" applyFont="1" applyBorder="1" applyAlignment="1">
      <alignment horizontal="left" vertical="center"/>
    </xf>
    <xf numFmtId="169" fontId="5" fillId="0" borderId="1" xfId="0" applyNumberFormat="1" applyFont="1" applyBorder="1" applyAlignment="1">
      <alignment horizontal="right" wrapText="1"/>
    </xf>
    <xf numFmtId="49" fontId="7" fillId="0" borderId="1" xfId="5" applyNumberFormat="1" applyFont="1" applyBorder="1" applyAlignment="1">
      <alignment horizontal="right" wrapText="1"/>
    </xf>
    <xf numFmtId="177" fontId="3" fillId="0" borderId="1" xfId="0" applyNumberFormat="1" applyFont="1" applyBorder="1" applyAlignment="1">
      <alignment wrapText="1"/>
    </xf>
    <xf numFmtId="4" fontId="0" fillId="0" borderId="12" xfId="0" applyNumberFormat="1" applyBorder="1" applyAlignment="1">
      <alignment vertical="center"/>
    </xf>
    <xf numFmtId="0" fontId="3" fillId="0" borderId="11" xfId="0" applyFont="1" applyBorder="1" applyAlignment="1">
      <alignment vertical="center"/>
    </xf>
    <xf numFmtId="169" fontId="6" fillId="0" borderId="1" xfId="0" applyNumberFormat="1" applyFont="1" applyBorder="1" applyAlignment="1">
      <alignment horizontal="right" wrapText="1"/>
    </xf>
    <xf numFmtId="169" fontId="23" fillId="0" borderId="1" xfId="0" applyNumberFormat="1" applyFont="1" applyBorder="1" applyAlignment="1">
      <alignment horizontal="right" vertical="center" wrapText="1"/>
    </xf>
    <xf numFmtId="171" fontId="6" fillId="16" borderId="1" xfId="0" applyNumberFormat="1" applyFont="1" applyFill="1" applyBorder="1" applyAlignment="1">
      <alignment horizontal="right" wrapText="1"/>
    </xf>
    <xf numFmtId="0" fontId="23" fillId="0" borderId="1" xfId="0" applyFont="1" applyBorder="1" applyAlignment="1">
      <alignment horizontal="center" vertical="center" wrapText="1"/>
    </xf>
    <xf numFmtId="0" fontId="6" fillId="0" borderId="1" xfId="0" applyFont="1" applyBorder="1" applyAlignment="1">
      <alignment wrapText="1"/>
    </xf>
    <xf numFmtId="169" fontId="0" fillId="0" borderId="1" xfId="0" applyNumberFormat="1" applyBorder="1" applyAlignment="1">
      <alignment wrapText="1"/>
    </xf>
    <xf numFmtId="0" fontId="3" fillId="0" borderId="0" xfId="0" applyFont="1" applyAlignment="1">
      <alignment vertical="center"/>
    </xf>
    <xf numFmtId="0" fontId="3" fillId="0" borderId="1" xfId="0" applyFont="1" applyBorder="1" applyAlignment="1">
      <alignment vertical="center" wrapText="1"/>
    </xf>
    <xf numFmtId="49" fontId="6" fillId="0" borderId="1" xfId="5" applyNumberFormat="1" applyFont="1" applyBorder="1" applyAlignment="1">
      <alignment horizontal="right" vertical="center"/>
    </xf>
    <xf numFmtId="0" fontId="44" fillId="0" borderId="0" xfId="0" applyFont="1" applyAlignment="1">
      <alignment vertical="center" wrapText="1"/>
    </xf>
    <xf numFmtId="169" fontId="4" fillId="0" borderId="1" xfId="0" applyNumberFormat="1" applyFont="1" applyBorder="1" applyAlignment="1">
      <alignment wrapText="1"/>
    </xf>
    <xf numFmtId="0" fontId="3" fillId="0" borderId="0" xfId="0" applyFont="1" applyAlignment="1">
      <alignment horizontal="center"/>
    </xf>
    <xf numFmtId="0" fontId="44" fillId="0" borderId="0" xfId="0" applyFont="1" applyAlignment="1">
      <alignment horizontal="center" wrapText="1"/>
    </xf>
    <xf numFmtId="169" fontId="4" fillId="0" borderId="1" xfId="0" applyNumberFormat="1" applyFont="1" applyBorder="1" applyAlignment="1">
      <alignment vertical="center" wrapText="1"/>
    </xf>
    <xf numFmtId="169" fontId="4" fillId="0" borderId="1" xfId="0" applyNumberFormat="1" applyFont="1" applyBorder="1"/>
    <xf numFmtId="177" fontId="3" fillId="0" borderId="0" xfId="0" applyNumberFormat="1" applyFont="1" applyAlignment="1">
      <alignment wrapText="1"/>
    </xf>
    <xf numFmtId="164" fontId="6" fillId="0" borderId="1" xfId="11" applyFont="1" applyBorder="1" applyAlignment="1">
      <alignment wrapText="1"/>
    </xf>
    <xf numFmtId="15" fontId="10" fillId="0" borderId="1" xfId="2" applyNumberFormat="1" applyBorder="1" applyAlignment="1">
      <alignment vertical="center"/>
    </xf>
    <xf numFmtId="169" fontId="1" fillId="0" borderId="1" xfId="0" applyNumberFormat="1" applyFont="1" applyBorder="1" applyAlignment="1">
      <alignment horizontal="right" vertical="center" wrapText="1"/>
    </xf>
    <xf numFmtId="15" fontId="10" fillId="0" borderId="1" xfId="2" applyNumberFormat="1" applyBorder="1"/>
    <xf numFmtId="169" fontId="6" fillId="0" borderId="1" xfId="5" applyNumberFormat="1" applyFont="1" applyFill="1" applyBorder="1" applyAlignment="1">
      <alignment wrapText="1"/>
    </xf>
    <xf numFmtId="172" fontId="16" fillId="0" borderId="1" xfId="11" applyNumberFormat="1" applyFont="1" applyBorder="1" applyAlignment="1">
      <alignment vertical="center" wrapText="1"/>
    </xf>
    <xf numFmtId="169" fontId="7" fillId="0" borderId="1" xfId="5" applyNumberFormat="1" applyFont="1" applyBorder="1" applyAlignment="1">
      <alignment vertical="center" wrapText="1"/>
    </xf>
    <xf numFmtId="172" fontId="7" fillId="0" borderId="1" xfId="11" applyNumberFormat="1" applyFont="1" applyBorder="1" applyAlignment="1">
      <alignment vertical="center" wrapText="1"/>
    </xf>
    <xf numFmtId="169" fontId="6" fillId="0" borderId="1" xfId="2" applyNumberFormat="1" applyFont="1" applyBorder="1" applyAlignment="1">
      <alignment vertical="center" wrapText="1"/>
    </xf>
    <xf numFmtId="165" fontId="6" fillId="0" borderId="1" xfId="2" applyNumberFormat="1" applyFont="1" applyBorder="1" applyAlignment="1">
      <alignment vertical="center" wrapText="1"/>
    </xf>
    <xf numFmtId="164" fontId="7" fillId="0" borderId="1" xfId="11" applyFont="1" applyBorder="1" applyAlignment="1">
      <alignment vertical="center" wrapText="1"/>
    </xf>
    <xf numFmtId="169" fontId="6" fillId="0" borderId="1" xfId="5" applyNumberFormat="1" applyFont="1" applyBorder="1" applyAlignment="1">
      <alignment horizontal="right"/>
    </xf>
    <xf numFmtId="164" fontId="6" fillId="0" borderId="1" xfId="11" applyFont="1" applyBorder="1" applyAlignment="1">
      <alignment vertical="center"/>
    </xf>
    <xf numFmtId="15" fontId="6" fillId="0" borderId="1" xfId="2" applyNumberFormat="1" applyFont="1" applyBorder="1" applyAlignment="1">
      <alignment vertical="center"/>
    </xf>
    <xf numFmtId="0" fontId="6" fillId="15" borderId="1" xfId="2" applyFont="1" applyFill="1" applyBorder="1" applyAlignment="1">
      <alignment vertical="center" wrapText="1"/>
    </xf>
    <xf numFmtId="164" fontId="0" fillId="15" borderId="1" xfId="11" applyFont="1" applyFill="1" applyBorder="1" applyAlignment="1"/>
    <xf numFmtId="49" fontId="6" fillId="15" borderId="1" xfId="5" applyNumberFormat="1" applyFont="1" applyFill="1" applyBorder="1" applyAlignment="1">
      <alignment horizontal="center"/>
    </xf>
    <xf numFmtId="169" fontId="6" fillId="15" borderId="1" xfId="5" applyNumberFormat="1" applyFont="1" applyFill="1" applyBorder="1" applyAlignment="1">
      <alignment horizontal="right"/>
    </xf>
    <xf numFmtId="15" fontId="6" fillId="15" borderId="1" xfId="2" applyNumberFormat="1" applyFont="1" applyFill="1" applyBorder="1" applyAlignment="1">
      <alignment vertical="center" wrapText="1"/>
    </xf>
    <xf numFmtId="169" fontId="6" fillId="15" borderId="1" xfId="5" applyNumberFormat="1" applyFont="1" applyFill="1" applyBorder="1" applyAlignment="1">
      <alignment vertical="center" wrapText="1"/>
    </xf>
    <xf numFmtId="164" fontId="0" fillId="0" borderId="1" xfId="11" applyFont="1" applyBorder="1" applyAlignment="1"/>
    <xf numFmtId="169" fontId="6" fillId="0" borderId="1" xfId="2" applyNumberFormat="1" applyFont="1" applyBorder="1" applyAlignment="1">
      <alignment horizontal="right" vertical="center" wrapText="1"/>
    </xf>
    <xf numFmtId="49" fontId="6" fillId="0" borderId="1" xfId="2" applyNumberFormat="1" applyFont="1" applyBorder="1" applyAlignment="1">
      <alignment horizontal="center" vertical="center" wrapText="1"/>
    </xf>
    <xf numFmtId="0" fontId="7" fillId="14" borderId="1" xfId="2" applyFont="1" applyFill="1" applyBorder="1" applyAlignment="1">
      <alignment vertical="justify" wrapText="1"/>
    </xf>
    <xf numFmtId="49" fontId="7" fillId="14" borderId="1" xfId="2" applyNumberFormat="1" applyFont="1" applyFill="1" applyBorder="1" applyAlignment="1">
      <alignment vertical="justify" wrapText="1"/>
    </xf>
    <xf numFmtId="0" fontId="7" fillId="2" borderId="1" xfId="2" applyFont="1" applyFill="1" applyBorder="1" applyAlignment="1">
      <alignment vertical="center"/>
    </xf>
    <xf numFmtId="0" fontId="7" fillId="2" borderId="1" xfId="2" applyFont="1" applyFill="1" applyBorder="1" applyAlignment="1">
      <alignment horizontal="right" vertical="center"/>
    </xf>
    <xf numFmtId="0" fontId="7" fillId="2" borderId="1" xfId="2" applyFont="1" applyFill="1" applyBorder="1" applyAlignment="1">
      <alignment horizontal="center" vertical="center"/>
    </xf>
    <xf numFmtId="0" fontId="6" fillId="0" borderId="6" xfId="0" applyFont="1" applyBorder="1" applyAlignment="1">
      <alignment vertical="center" wrapText="1"/>
    </xf>
    <xf numFmtId="0" fontId="6" fillId="0" borderId="6" xfId="0" applyFont="1" applyBorder="1" applyAlignment="1">
      <alignment horizontal="right" vertical="center" wrapText="1"/>
    </xf>
    <xf numFmtId="0" fontId="21" fillId="0" borderId="1" xfId="12" applyFont="1" applyBorder="1" applyAlignment="1">
      <alignment horizontal="center" vertical="center"/>
    </xf>
    <xf numFmtId="17" fontId="21" fillId="0" borderId="1" xfId="12" applyNumberFormat="1" applyFont="1" applyBorder="1" applyAlignment="1">
      <alignment horizontal="center" vertical="center"/>
    </xf>
    <xf numFmtId="0" fontId="1" fillId="0" borderId="54" xfId="12" applyBorder="1"/>
    <xf numFmtId="0" fontId="1" fillId="0" borderId="55" xfId="12" applyBorder="1"/>
    <xf numFmtId="0" fontId="4" fillId="0" borderId="0" xfId="0" applyFont="1" applyFill="1" applyAlignment="1">
      <alignment wrapText="1"/>
    </xf>
    <xf numFmtId="0" fontId="3" fillId="0" borderId="0" xfId="0" applyFont="1" applyFill="1" applyAlignment="1">
      <alignment wrapText="1"/>
    </xf>
    <xf numFmtId="0" fontId="2" fillId="20" borderId="0" xfId="12" applyFont="1" applyFill="1" applyAlignment="1">
      <alignment horizontal="center" vertical="center" wrapText="1"/>
    </xf>
    <xf numFmtId="0" fontId="1" fillId="0" borderId="0" xfId="12" applyBorder="1"/>
    <xf numFmtId="0" fontId="1" fillId="0" borderId="21" xfId="12" applyBorder="1"/>
    <xf numFmtId="0" fontId="36" fillId="0" borderId="0" xfId="15" applyFont="1" applyAlignment="1">
      <alignment horizontal="center" vertical="center"/>
    </xf>
    <xf numFmtId="0" fontId="38" fillId="0" borderId="0" xfId="15" applyFont="1" applyAlignment="1">
      <alignment horizontal="center" vertical="center"/>
    </xf>
    <xf numFmtId="0" fontId="38" fillId="0" borderId="0" xfId="15" applyFont="1" applyAlignment="1">
      <alignment horizontal="center"/>
    </xf>
    <xf numFmtId="0" fontId="39" fillId="0" borderId="0" xfId="15" applyFont="1" applyAlignment="1">
      <alignment horizontal="center" vertical="center"/>
    </xf>
    <xf numFmtId="0" fontId="11" fillId="0" borderId="0" xfId="0" applyFont="1" applyAlignment="1">
      <alignment horizontal="center" vertical="center"/>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0" fontId="7" fillId="0" borderId="1" xfId="0" applyFont="1" applyFill="1" applyBorder="1" applyAlignment="1">
      <alignment horizontal="center" vertical="center" wrapText="1"/>
    </xf>
    <xf numFmtId="0" fontId="6" fillId="0" borderId="1" xfId="0" applyFont="1" applyFill="1" applyBorder="1" applyAlignment="1">
      <alignment horizontal="center" vertical="center" wrapText="1"/>
    </xf>
    <xf numFmtId="0" fontId="12" fillId="12" borderId="13" xfId="0" applyFont="1" applyFill="1" applyBorder="1" applyAlignment="1">
      <alignment horizontal="center" vertical="center" textRotation="90" wrapText="1"/>
    </xf>
    <xf numFmtId="17" fontId="21" fillId="0" borderId="1" xfId="12" applyNumberFormat="1" applyFont="1" applyBorder="1" applyAlignment="1">
      <alignment horizontal="center" vertical="center"/>
    </xf>
    <xf numFmtId="9" fontId="18" fillId="17" borderId="4" xfId="1" applyFont="1" applyFill="1" applyBorder="1" applyAlignment="1">
      <alignment horizontal="center" vertical="center" wrapText="1"/>
    </xf>
    <xf numFmtId="9" fontId="18" fillId="0" borderId="4" xfId="1" applyFont="1" applyBorder="1" applyAlignment="1">
      <alignment horizontal="center" vertical="center" wrapText="1"/>
    </xf>
    <xf numFmtId="9" fontId="18" fillId="0" borderId="4" xfId="1" applyFont="1" applyBorder="1" applyAlignment="1">
      <alignment horizontal="center"/>
    </xf>
    <xf numFmtId="9" fontId="18" fillId="0" borderId="7" xfId="1" applyFont="1" applyBorder="1" applyAlignment="1">
      <alignment horizontal="center"/>
    </xf>
    <xf numFmtId="9" fontId="18" fillId="0" borderId="34" xfId="1" applyFont="1" applyBorder="1" applyAlignment="1">
      <alignment horizontal="center"/>
    </xf>
    <xf numFmtId="14" fontId="28" fillId="0" borderId="11" xfId="12" applyNumberFormat="1" applyFont="1" applyBorder="1" applyAlignment="1">
      <alignment horizontal="center" vertical="center"/>
    </xf>
    <xf numFmtId="0" fontId="2" fillId="0" borderId="11" xfId="12" applyFont="1" applyBorder="1" applyAlignment="1">
      <alignment horizontal="center" vertical="center"/>
    </xf>
    <xf numFmtId="0" fontId="29" fillId="0" borderId="17" xfId="12" applyFont="1" applyBorder="1" applyAlignment="1">
      <alignment vertical="center"/>
    </xf>
    <xf numFmtId="0" fontId="29" fillId="0" borderId="15" xfId="12" applyFont="1" applyBorder="1" applyAlignment="1">
      <alignment vertical="center"/>
    </xf>
    <xf numFmtId="0" fontId="29" fillId="0" borderId="16" xfId="12" applyFont="1" applyBorder="1" applyAlignment="1">
      <alignment vertical="center"/>
    </xf>
    <xf numFmtId="0" fontId="29" fillId="0" borderId="21" xfId="12" applyFont="1" applyBorder="1" applyAlignment="1">
      <alignment vertical="center"/>
    </xf>
    <xf numFmtId="0" fontId="29" fillId="0" borderId="0" xfId="12" applyFont="1" applyAlignment="1">
      <alignment vertical="center"/>
    </xf>
    <xf numFmtId="0" fontId="29" fillId="0" borderId="20" xfId="12" applyFont="1" applyBorder="1" applyAlignment="1">
      <alignment vertical="center"/>
    </xf>
    <xf numFmtId="0" fontId="0" fillId="0" borderId="6" xfId="0" applyBorder="1"/>
    <xf numFmtId="0" fontId="0" fillId="0" borderId="9" xfId="0" applyBorder="1"/>
    <xf numFmtId="14" fontId="58" fillId="0" borderId="1" xfId="12" applyNumberFormat="1" applyFont="1" applyBorder="1" applyAlignment="1">
      <alignment horizontal="center" vertical="center"/>
    </xf>
    <xf numFmtId="0" fontId="2" fillId="0" borderId="1" xfId="12" applyFont="1" applyBorder="1" applyAlignment="1">
      <alignment horizontal="center" vertical="center"/>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8" fontId="3" fillId="0" borderId="0" xfId="0" applyNumberFormat="1" applyFont="1" applyAlignment="1">
      <alignment horizontal="right" wrapText="1"/>
    </xf>
    <xf numFmtId="0" fontId="62" fillId="23" borderId="42" xfId="0" applyFont="1" applyFill="1" applyBorder="1" applyAlignment="1">
      <alignment horizontal="right" vertical="center" wrapText="1"/>
    </xf>
    <xf numFmtId="8" fontId="63" fillId="0" borderId="57" xfId="0" applyNumberFormat="1" applyFont="1" applyBorder="1" applyAlignment="1">
      <alignment horizontal="right" vertical="center" wrapText="1"/>
    </xf>
    <xf numFmtId="0" fontId="3" fillId="18" borderId="1" xfId="0" applyFont="1" applyFill="1" applyBorder="1" applyAlignment="1">
      <alignment wrapText="1"/>
    </xf>
    <xf numFmtId="4" fontId="4" fillId="0" borderId="1" xfId="0" applyNumberFormat="1" applyFont="1" applyBorder="1" applyAlignment="1">
      <alignment horizontal="right" vertical="center" wrapText="1"/>
    </xf>
    <xf numFmtId="0" fontId="12" fillId="12" borderId="13" xfId="0" applyFont="1" applyFill="1" applyBorder="1" applyAlignment="1">
      <alignment horizontal="center" vertical="center" textRotation="90" wrapText="1"/>
    </xf>
    <xf numFmtId="0" fontId="6" fillId="18" borderId="1" xfId="2" applyFont="1" applyFill="1" applyBorder="1" applyAlignment="1">
      <alignment vertical="center" wrapText="1"/>
    </xf>
    <xf numFmtId="49" fontId="6" fillId="0" borderId="1" xfId="5" applyNumberFormat="1" applyFont="1" applyFill="1" applyBorder="1" applyAlignment="1">
      <alignment horizontal="right" vertical="center"/>
    </xf>
    <xf numFmtId="171" fontId="17" fillId="0" borderId="1" xfId="0" applyNumberFormat="1" applyFont="1" applyBorder="1" applyAlignment="1">
      <alignment horizontal="right" vertical="center" wrapText="1"/>
    </xf>
    <xf numFmtId="169" fontId="6" fillId="0" borderId="1" xfId="5" applyNumberFormat="1" applyFont="1" applyFill="1" applyBorder="1" applyAlignment="1">
      <alignment horizontal="right" vertical="center" wrapText="1"/>
    </xf>
    <xf numFmtId="175" fontId="6" fillId="0" borderId="1" xfId="5" applyNumberFormat="1" applyFont="1" applyFill="1" applyBorder="1" applyAlignment="1">
      <alignment wrapText="1"/>
    </xf>
    <xf numFmtId="49" fontId="6" fillId="0" borderId="1" xfId="5" applyNumberFormat="1" applyFont="1" applyFill="1" applyBorder="1" applyAlignment="1">
      <alignment horizontal="right"/>
    </xf>
    <xf numFmtId="171" fontId="17" fillId="0" borderId="1" xfId="0" applyNumberFormat="1" applyFont="1" applyBorder="1" applyAlignment="1">
      <alignment horizontal="right" wrapText="1"/>
    </xf>
    <xf numFmtId="175" fontId="6" fillId="0" borderId="1" xfId="5" applyNumberFormat="1" applyFont="1" applyFill="1" applyBorder="1" applyAlignment="1">
      <alignment horizontal="right" wrapText="1"/>
    </xf>
    <xf numFmtId="14" fontId="6" fillId="0" borderId="5" xfId="0" applyNumberFormat="1" applyFont="1" applyBorder="1" applyAlignment="1">
      <alignment horizontal="left" vertical="center" wrapText="1"/>
    </xf>
    <xf numFmtId="0" fontId="7" fillId="0" borderId="0" xfId="0" applyFont="1" applyFill="1" applyBorder="1" applyAlignment="1">
      <alignment horizontal="left" vertical="center" wrapText="1"/>
    </xf>
    <xf numFmtId="0" fontId="7" fillId="0" borderId="4" xfId="0" applyFont="1" applyBorder="1" applyAlignment="1">
      <alignment horizontal="center" vertical="center" wrapText="1"/>
    </xf>
    <xf numFmtId="0" fontId="7" fillId="0" borderId="3" xfId="0" applyFont="1" applyBorder="1" applyAlignment="1">
      <alignment horizontal="center" vertical="center" wrapText="1"/>
    </xf>
    <xf numFmtId="0" fontId="3" fillId="0" borderId="0" xfId="12" applyFont="1"/>
    <xf numFmtId="0" fontId="7" fillId="0" borderId="4" xfId="0" applyFont="1" applyBorder="1" applyAlignment="1">
      <alignment horizontal="center" vertical="center" wrapText="1"/>
    </xf>
    <xf numFmtId="0" fontId="7" fillId="0" borderId="3" xfId="0" applyFont="1" applyBorder="1" applyAlignment="1">
      <alignment horizontal="center" vertical="center" wrapText="1"/>
    </xf>
    <xf numFmtId="14" fontId="3" fillId="0" borderId="0" xfId="0" applyNumberFormat="1" applyFont="1" applyAlignment="1">
      <alignment horizontal="center" wrapText="1"/>
    </xf>
    <xf numFmtId="14" fontId="4" fillId="0" borderId="1" xfId="0" applyNumberFormat="1" applyFont="1" applyBorder="1" applyAlignment="1">
      <alignment horizontal="center" vertical="center" wrapText="1"/>
    </xf>
    <xf numFmtId="14" fontId="0" fillId="0" borderId="1" xfId="0" applyNumberFormat="1" applyBorder="1" applyAlignment="1">
      <alignment horizontal="center" vertical="center" wrapText="1"/>
    </xf>
    <xf numFmtId="14" fontId="7" fillId="3" borderId="1" xfId="2" applyNumberFormat="1" applyFont="1" applyFill="1" applyBorder="1" applyAlignment="1">
      <alignment horizontal="center" vertical="center" wrapText="1"/>
    </xf>
    <xf numFmtId="14" fontId="7" fillId="3" borderId="1" xfId="0" applyNumberFormat="1" applyFont="1" applyFill="1" applyBorder="1" applyAlignment="1">
      <alignment horizontal="center" vertical="center" wrapText="1"/>
    </xf>
    <xf numFmtId="14" fontId="3" fillId="0" borderId="1" xfId="0" applyNumberFormat="1" applyFont="1" applyBorder="1" applyAlignment="1">
      <alignment horizontal="center" wrapText="1"/>
    </xf>
    <xf numFmtId="14" fontId="16" fillId="0" borderId="1" xfId="2" applyNumberFormat="1" applyFont="1" applyBorder="1" applyAlignment="1">
      <alignment horizontal="center" wrapText="1"/>
    </xf>
    <xf numFmtId="14" fontId="6" fillId="0" borderId="1" xfId="2" applyNumberFormat="1" applyFont="1" applyBorder="1" applyAlignment="1">
      <alignment horizontal="center" wrapText="1"/>
    </xf>
    <xf numFmtId="14" fontId="6" fillId="0" borderId="1" xfId="2" applyNumberFormat="1" applyFont="1" applyBorder="1" applyAlignment="1">
      <alignment horizontal="center" vertical="center" wrapText="1"/>
    </xf>
    <xf numFmtId="14" fontId="0" fillId="0" borderId="1" xfId="0" applyNumberFormat="1" applyBorder="1" applyAlignment="1">
      <alignment horizontal="center" wrapText="1"/>
    </xf>
    <xf numFmtId="14" fontId="2" fillId="0" borderId="1" xfId="0" applyNumberFormat="1" applyFont="1" applyBorder="1" applyAlignment="1">
      <alignment horizontal="center" wrapText="1"/>
    </xf>
    <xf numFmtId="171" fontId="6" fillId="0" borderId="1" xfId="0" applyNumberFormat="1" applyFont="1" applyBorder="1" applyAlignment="1">
      <alignment horizontal="right" wrapText="1"/>
    </xf>
    <xf numFmtId="14" fontId="23" fillId="0" borderId="1" xfId="0" applyNumberFormat="1" applyFont="1" applyBorder="1" applyAlignment="1">
      <alignment horizontal="center" wrapText="1"/>
    </xf>
    <xf numFmtId="14" fontId="4" fillId="0" borderId="1" xfId="0" applyNumberFormat="1" applyFont="1" applyBorder="1" applyAlignment="1">
      <alignment horizontal="center" wrapText="1"/>
    </xf>
    <xf numFmtId="14" fontId="1" fillId="0" borderId="1" xfId="0" applyNumberFormat="1" applyFont="1" applyBorder="1" applyAlignment="1">
      <alignment horizontal="center" vertical="center" wrapText="1"/>
    </xf>
    <xf numFmtId="14" fontId="1" fillId="0" borderId="1" xfId="0" applyNumberFormat="1" applyFont="1" applyBorder="1" applyAlignment="1">
      <alignment horizontal="center" wrapText="1"/>
    </xf>
    <xf numFmtId="14" fontId="7" fillId="14" borderId="1" xfId="2" applyNumberFormat="1" applyFont="1" applyFill="1" applyBorder="1" applyAlignment="1">
      <alignment horizontal="center" vertical="center"/>
    </xf>
    <xf numFmtId="14" fontId="4" fillId="15" borderId="1" xfId="0" applyNumberFormat="1" applyFont="1" applyFill="1" applyBorder="1" applyAlignment="1">
      <alignment horizontal="center" vertical="center" wrapText="1"/>
    </xf>
    <xf numFmtId="14" fontId="7" fillId="2" borderId="1" xfId="2" applyNumberFormat="1" applyFont="1" applyFill="1" applyBorder="1" applyAlignment="1">
      <alignment horizontal="center" vertical="center"/>
    </xf>
    <xf numFmtId="14" fontId="6" fillId="0" borderId="6" xfId="0" applyNumberFormat="1" applyFont="1" applyBorder="1" applyAlignment="1">
      <alignment horizontal="center" vertical="center" wrapText="1"/>
    </xf>
    <xf numFmtId="164" fontId="3" fillId="0" borderId="0" xfId="11" applyFont="1" applyAlignment="1">
      <alignment horizontal="center" vertical="center"/>
    </xf>
    <xf numFmtId="177" fontId="3" fillId="0" borderId="4" xfId="0" applyNumberFormat="1" applyFont="1" applyBorder="1" applyAlignment="1">
      <alignment wrapText="1"/>
    </xf>
    <xf numFmtId="177" fontId="19" fillId="0" borderId="0" xfId="0" applyNumberFormat="1" applyFont="1" applyAlignment="1">
      <alignment wrapText="1"/>
    </xf>
    <xf numFmtId="1" fontId="18" fillId="17" borderId="1" xfId="0" applyNumberFormat="1" applyFont="1" applyFill="1" applyBorder="1" applyAlignment="1">
      <alignment vertical="center"/>
    </xf>
    <xf numFmtId="1" fontId="11" fillId="17" borderId="1" xfId="0" applyNumberFormat="1" applyFont="1" applyFill="1" applyBorder="1" applyAlignment="1">
      <alignment vertical="center"/>
    </xf>
    <xf numFmtId="4" fontId="3" fillId="0" borderId="1" xfId="0" applyNumberFormat="1" applyFont="1" applyBorder="1" applyAlignment="1">
      <alignment wrapText="1"/>
    </xf>
    <xf numFmtId="0" fontId="6" fillId="0" borderId="1" xfId="2" applyFont="1" applyBorder="1" applyAlignment="1">
      <alignment horizontal="right" vertical="center" wrapText="1"/>
    </xf>
    <xf numFmtId="8" fontId="6" fillId="0" borderId="1" xfId="2" applyNumberFormat="1" applyFont="1" applyBorder="1" applyAlignment="1">
      <alignment horizontal="right" vertical="center" wrapText="1"/>
    </xf>
    <xf numFmtId="164" fontId="6" fillId="0" borderId="1" xfId="11" applyFont="1" applyBorder="1" applyAlignment="1">
      <alignment horizontal="right" wrapText="1"/>
    </xf>
    <xf numFmtId="0" fontId="7" fillId="0" borderId="4" xfId="0" applyFont="1" applyBorder="1" applyAlignment="1">
      <alignment horizontal="center" vertical="center" wrapText="1"/>
    </xf>
    <xf numFmtId="0" fontId="7" fillId="0" borderId="3" xfId="0" applyFont="1" applyBorder="1" applyAlignment="1">
      <alignment horizontal="center" vertical="center" wrapText="1"/>
    </xf>
    <xf numFmtId="38" fontId="6" fillId="6" borderId="1" xfId="0" applyNumberFormat="1" applyFont="1" applyFill="1" applyBorder="1" applyAlignment="1">
      <alignment horizontal="center" vertical="center" wrapText="1"/>
    </xf>
    <xf numFmtId="0" fontId="21" fillId="0" borderId="1" xfId="12" applyFont="1" applyBorder="1" applyAlignment="1">
      <alignment horizontal="center" vertical="center"/>
    </xf>
    <xf numFmtId="0" fontId="2" fillId="0" borderId="7" xfId="12" applyFont="1" applyBorder="1" applyAlignment="1">
      <alignment horizontal="center" vertical="center"/>
    </xf>
    <xf numFmtId="169" fontId="1" fillId="13" borderId="1" xfId="0" applyNumberFormat="1" applyFont="1" applyFill="1" applyBorder="1" applyAlignment="1">
      <alignment wrapText="1"/>
    </xf>
    <xf numFmtId="4" fontId="6" fillId="0" borderId="1" xfId="2" applyNumberFormat="1" applyFont="1" applyBorder="1" applyAlignment="1">
      <alignment wrapText="1"/>
    </xf>
    <xf numFmtId="0" fontId="0" fillId="0" borderId="1" xfId="0" applyBorder="1" applyAlignment="1">
      <alignment horizontal="center" wrapText="1"/>
    </xf>
    <xf numFmtId="4" fontId="6" fillId="0" borderId="1" xfId="2" applyNumberFormat="1" applyFont="1" applyBorder="1" applyAlignment="1">
      <alignment vertical="center" wrapText="1"/>
    </xf>
    <xf numFmtId="0" fontId="2" fillId="21" borderId="16" xfId="12" applyFont="1" applyFill="1" applyBorder="1" applyAlignment="1">
      <alignment horizontal="center" vertical="center" wrapText="1"/>
    </xf>
    <xf numFmtId="0" fontId="36" fillId="0" borderId="1" xfId="15" applyFont="1" applyBorder="1" applyAlignment="1">
      <alignment horizontal="center" vertical="center" wrapText="1"/>
    </xf>
    <xf numFmtId="0" fontId="38" fillId="0" borderId="1" xfId="15" applyFont="1" applyBorder="1" applyAlignment="1">
      <alignment horizontal="center" vertical="center"/>
    </xf>
    <xf numFmtId="0" fontId="36" fillId="0" borderId="2" xfId="15" applyFont="1" applyBorder="1" applyAlignment="1">
      <alignment horizontal="center" vertical="center"/>
    </xf>
    <xf numFmtId="0" fontId="36" fillId="0" borderId="25" xfId="15" applyFont="1" applyBorder="1" applyAlignment="1">
      <alignment horizontal="center" vertical="center"/>
    </xf>
    <xf numFmtId="0" fontId="18" fillId="0" borderId="0" xfId="0" applyFont="1" applyAlignment="1">
      <alignment horizontal="left" vertical="top"/>
    </xf>
    <xf numFmtId="17" fontId="2" fillId="0" borderId="11" xfId="12" applyNumberFormat="1" applyFont="1" applyBorder="1" applyAlignment="1">
      <alignment horizontal="center" vertical="center"/>
    </xf>
    <xf numFmtId="49" fontId="60" fillId="0" borderId="20" xfId="12" applyNumberFormat="1" applyFont="1" applyBorder="1" applyAlignment="1">
      <alignment horizontal="center" vertical="center" shrinkToFit="1"/>
    </xf>
    <xf numFmtId="0" fontId="6" fillId="0" borderId="1" xfId="2" applyFont="1" applyBorder="1" applyAlignment="1">
      <alignment horizontal="center" vertical="center" wrapText="1"/>
    </xf>
    <xf numFmtId="0" fontId="7" fillId="0" borderId="1" xfId="2" applyFont="1" applyBorder="1" applyAlignment="1">
      <alignment horizontal="center" vertical="center"/>
    </xf>
    <xf numFmtId="0" fontId="6" fillId="0" borderId="6" xfId="0" applyFont="1" applyBorder="1" applyAlignment="1">
      <alignment horizontal="center" vertical="center" wrapText="1"/>
    </xf>
    <xf numFmtId="0" fontId="6" fillId="0" borderId="1" xfId="0" applyFont="1" applyBorder="1" applyAlignment="1">
      <alignment horizontal="center" vertical="center" wrapText="1"/>
    </xf>
    <xf numFmtId="14" fontId="4" fillId="18" borderId="1" xfId="0" applyNumberFormat="1" applyFont="1" applyFill="1" applyBorder="1" applyAlignment="1">
      <alignment horizontal="center" vertical="center" wrapText="1"/>
    </xf>
    <xf numFmtId="0" fontId="6" fillId="0" borderId="1" xfId="0" applyFont="1" applyBorder="1" applyAlignment="1">
      <alignment horizontal="center" wrapText="1"/>
    </xf>
    <xf numFmtId="0" fontId="4" fillId="0" borderId="1" xfId="0" applyFont="1" applyBorder="1" applyAlignment="1">
      <alignment horizontal="center" vertical="center" wrapText="1"/>
    </xf>
    <xf numFmtId="0" fontId="7" fillId="3" borderId="1" xfId="0" applyFont="1" applyFill="1" applyBorder="1" applyAlignment="1">
      <alignment horizontal="center" vertical="center" wrapText="1"/>
    </xf>
    <xf numFmtId="0" fontId="3" fillId="0" borderId="0" xfId="0" applyFont="1" applyAlignment="1">
      <alignment horizontal="center" wrapText="1"/>
    </xf>
    <xf numFmtId="169" fontId="4" fillId="0" borderId="12" xfId="0" applyNumberFormat="1" applyFont="1" applyBorder="1" applyAlignment="1">
      <alignment horizontal="right" vertical="center" wrapText="1"/>
    </xf>
    <xf numFmtId="0" fontId="6" fillId="0" borderId="12" xfId="2" applyFont="1" applyBorder="1" applyAlignment="1">
      <alignment horizontal="left" vertical="center" wrapText="1"/>
    </xf>
    <xf numFmtId="0" fontId="6" fillId="0" borderId="12" xfId="2" applyFont="1" applyBorder="1" applyAlignment="1">
      <alignment horizontal="center" vertical="center" wrapText="1"/>
    </xf>
    <xf numFmtId="0" fontId="4" fillId="0" borderId="12" xfId="0" applyFont="1" applyBorder="1" applyAlignment="1">
      <alignment horizontal="left" vertical="center" wrapText="1"/>
    </xf>
    <xf numFmtId="38" fontId="4" fillId="0" borderId="1" xfId="0" applyNumberFormat="1" applyFont="1" applyFill="1" applyBorder="1" applyAlignment="1">
      <alignment horizontal="left" vertical="center" wrapText="1"/>
    </xf>
    <xf numFmtId="9" fontId="6" fillId="0" borderId="1" xfId="0" applyNumberFormat="1" applyFont="1" applyFill="1" applyBorder="1" applyAlignment="1">
      <alignment horizontal="center" vertical="center" wrapText="1"/>
    </xf>
    <xf numFmtId="14" fontId="6" fillId="0" borderId="1" xfId="0" applyNumberFormat="1" applyFont="1" applyFill="1" applyBorder="1" applyAlignment="1">
      <alignment horizontal="center" vertical="center" wrapText="1"/>
    </xf>
    <xf numFmtId="14" fontId="6" fillId="6" borderId="1" xfId="0" applyNumberFormat="1" applyFont="1" applyFill="1" applyBorder="1" applyAlignment="1">
      <alignment horizontal="center" vertical="center" wrapText="1"/>
    </xf>
    <xf numFmtId="38" fontId="6" fillId="0" borderId="1" xfId="0" applyNumberFormat="1" applyFont="1" applyFill="1" applyBorder="1" applyAlignment="1">
      <alignment horizontal="center" vertical="center" wrapText="1"/>
    </xf>
    <xf numFmtId="49" fontId="6" fillId="6" borderId="1" xfId="0" applyNumberFormat="1" applyFont="1" applyFill="1" applyBorder="1" applyAlignment="1">
      <alignment horizontal="center" vertical="center" wrapText="1"/>
    </xf>
    <xf numFmtId="38" fontId="7" fillId="14" borderId="5" xfId="0" applyNumberFormat="1" applyFont="1" applyFill="1" applyBorder="1" applyAlignment="1">
      <alignment horizontal="center" vertical="center" wrapText="1"/>
    </xf>
    <xf numFmtId="38" fontId="7" fillId="14" borderId="6" xfId="0" applyNumberFormat="1" applyFont="1" applyFill="1" applyBorder="1" applyAlignment="1">
      <alignment horizontal="center" vertical="center" wrapText="1"/>
    </xf>
    <xf numFmtId="38" fontId="7" fillId="14" borderId="7" xfId="0" applyNumberFormat="1" applyFont="1" applyFill="1" applyBorder="1" applyAlignment="1">
      <alignment horizontal="center" vertical="center" wrapText="1"/>
    </xf>
    <xf numFmtId="9" fontId="4" fillId="0" borderId="1" xfId="0" applyNumberFormat="1" applyFont="1" applyFill="1" applyBorder="1" applyAlignment="1">
      <alignment horizontal="center" vertical="center" wrapText="1"/>
    </xf>
    <xf numFmtId="14" fontId="4" fillId="0" borderId="1" xfId="0" applyNumberFormat="1" applyFont="1" applyFill="1" applyBorder="1" applyAlignment="1">
      <alignment horizontal="center" vertical="center" wrapText="1"/>
    </xf>
    <xf numFmtId="38" fontId="6" fillId="0" borderId="1" xfId="0" applyNumberFormat="1" applyFont="1" applyFill="1" applyBorder="1" applyAlignment="1">
      <alignment horizontal="left" vertical="center" wrapText="1"/>
    </xf>
    <xf numFmtId="0" fontId="6" fillId="0" borderId="1" xfId="0" applyFont="1" applyFill="1" applyBorder="1" applyAlignment="1">
      <alignment horizontal="center" vertical="center" wrapText="1"/>
    </xf>
    <xf numFmtId="0" fontId="4" fillId="0" borderId="1" xfId="0" applyNumberFormat="1" applyFont="1" applyFill="1" applyBorder="1" applyAlignment="1">
      <alignment horizontal="center" vertical="center" wrapText="1"/>
    </xf>
    <xf numFmtId="9" fontId="4" fillId="0" borderId="11" xfId="0" applyNumberFormat="1" applyFont="1" applyFill="1" applyBorder="1" applyAlignment="1">
      <alignment horizontal="center" vertical="center" wrapText="1"/>
    </xf>
    <xf numFmtId="14" fontId="4" fillId="0" borderId="11" xfId="0" applyNumberFormat="1" applyFont="1" applyFill="1" applyBorder="1" applyAlignment="1">
      <alignment horizontal="center" vertical="center" wrapText="1"/>
    </xf>
    <xf numFmtId="38" fontId="6" fillId="0" borderId="1" xfId="0" applyNumberFormat="1" applyFont="1" applyFill="1" applyBorder="1" applyAlignment="1">
      <alignment vertical="center" wrapText="1"/>
    </xf>
    <xf numFmtId="38" fontId="7" fillId="3" borderId="5" xfId="0" applyNumberFormat="1" applyFont="1" applyFill="1" applyBorder="1" applyAlignment="1">
      <alignment horizontal="center" vertical="center" wrapText="1"/>
    </xf>
    <xf numFmtId="38" fontId="7" fillId="3" borderId="7" xfId="0" applyNumberFormat="1" applyFont="1" applyFill="1" applyBorder="1" applyAlignment="1">
      <alignment horizontal="center" vertical="center" wrapText="1"/>
    </xf>
    <xf numFmtId="0" fontId="7" fillId="14" borderId="5" xfId="0" applyFont="1" applyFill="1" applyBorder="1" applyAlignment="1">
      <alignment horizontal="center" vertical="center" wrapText="1"/>
    </xf>
    <xf numFmtId="0" fontId="7" fillId="14" borderId="7" xfId="0" applyFont="1" applyFill="1" applyBorder="1" applyAlignment="1">
      <alignment horizontal="center" vertical="center" wrapText="1"/>
    </xf>
    <xf numFmtId="0" fontId="4" fillId="0" borderId="11" xfId="0" applyNumberFormat="1" applyFont="1" applyFill="1" applyBorder="1" applyAlignment="1">
      <alignment horizontal="center" vertical="center" wrapText="1"/>
    </xf>
    <xf numFmtId="38" fontId="7" fillId="0" borderId="1" xfId="0" applyNumberFormat="1" applyFont="1" applyFill="1" applyBorder="1" applyAlignment="1">
      <alignment horizontal="center" vertical="center" wrapText="1"/>
    </xf>
    <xf numFmtId="0" fontId="6" fillId="0" borderId="1" xfId="0" applyNumberFormat="1" applyFont="1" applyFill="1" applyBorder="1" applyAlignment="1">
      <alignment horizontal="center" vertical="center" wrapText="1"/>
    </xf>
    <xf numFmtId="0" fontId="6" fillId="0" borderId="11" xfId="0" applyNumberFormat="1" applyFont="1" applyFill="1" applyBorder="1" applyAlignment="1">
      <alignment horizontal="center" vertical="center" wrapText="1"/>
    </xf>
    <xf numFmtId="38" fontId="4" fillId="6" borderId="1" xfId="0" applyNumberFormat="1" applyFont="1" applyFill="1" applyBorder="1" applyAlignment="1">
      <alignment horizontal="justify" vertical="center" wrapText="1"/>
    </xf>
    <xf numFmtId="38" fontId="4" fillId="6" borderId="1" xfId="0" applyNumberFormat="1" applyFont="1" applyFill="1" applyBorder="1" applyAlignment="1">
      <alignment vertical="center" wrapText="1"/>
    </xf>
    <xf numFmtId="38" fontId="10" fillId="0" borderId="2" xfId="0" applyNumberFormat="1" applyFont="1" applyBorder="1" applyAlignment="1">
      <alignment vertical="center" wrapText="1"/>
    </xf>
    <xf numFmtId="38" fontId="10" fillId="0" borderId="3" xfId="0" applyNumberFormat="1" applyFont="1" applyBorder="1" applyAlignment="1">
      <alignment vertical="center" wrapText="1"/>
    </xf>
    <xf numFmtId="38" fontId="10" fillId="0" borderId="4" xfId="0" applyNumberFormat="1" applyFont="1" applyBorder="1" applyAlignment="1">
      <alignment vertical="center" wrapText="1"/>
    </xf>
    <xf numFmtId="38" fontId="7" fillId="3" borderId="6" xfId="0" applyNumberFormat="1" applyFont="1" applyFill="1" applyBorder="1" applyAlignment="1">
      <alignment horizontal="center" vertical="center" wrapText="1"/>
    </xf>
    <xf numFmtId="38" fontId="6" fillId="6" borderId="2" xfId="0" applyNumberFormat="1" applyFont="1" applyFill="1" applyBorder="1" applyAlignment="1">
      <alignment horizontal="left" vertical="center" wrapText="1"/>
    </xf>
    <xf numFmtId="38" fontId="6" fillId="6" borderId="3" xfId="0" applyNumberFormat="1" applyFont="1" applyFill="1" applyBorder="1" applyAlignment="1">
      <alignment horizontal="left" vertical="center" wrapText="1"/>
    </xf>
    <xf numFmtId="38" fontId="6" fillId="6" borderId="4" xfId="0" applyNumberFormat="1" applyFont="1" applyFill="1" applyBorder="1" applyAlignment="1">
      <alignment horizontal="left" vertical="center" wrapText="1"/>
    </xf>
    <xf numFmtId="38" fontId="6" fillId="6" borderId="1" xfId="0" applyNumberFormat="1" applyFont="1" applyFill="1" applyBorder="1" applyAlignment="1">
      <alignment horizontal="center" vertical="center" wrapText="1"/>
    </xf>
    <xf numFmtId="38" fontId="6" fillId="6" borderId="1" xfId="0" applyNumberFormat="1" applyFont="1" applyFill="1" applyBorder="1" applyAlignment="1">
      <alignment horizontal="left" vertical="center" wrapText="1"/>
    </xf>
    <xf numFmtId="0" fontId="7" fillId="7" borderId="1" xfId="0" applyFont="1" applyFill="1" applyBorder="1" applyAlignment="1">
      <alignment horizontal="left" vertical="center" wrapText="1"/>
    </xf>
    <xf numFmtId="0" fontId="7" fillId="0" borderId="1" xfId="0" applyFont="1" applyBorder="1" applyAlignment="1">
      <alignment horizontal="center" vertical="center" wrapText="1"/>
    </xf>
    <xf numFmtId="38" fontId="6" fillId="0" borderId="8" xfId="0" applyNumberFormat="1" applyFont="1" applyBorder="1" applyAlignment="1">
      <alignment horizontal="center" vertical="center" wrapText="1"/>
    </xf>
    <xf numFmtId="38" fontId="6" fillId="0" borderId="9" xfId="0" applyNumberFormat="1" applyFont="1" applyBorder="1" applyAlignment="1">
      <alignment horizontal="center" vertical="center" wrapText="1"/>
    </xf>
    <xf numFmtId="38" fontId="6" fillId="0" borderId="10" xfId="0" applyNumberFormat="1" applyFont="1" applyBorder="1" applyAlignment="1">
      <alignment horizontal="center" vertical="center" wrapText="1"/>
    </xf>
    <xf numFmtId="10" fontId="6" fillId="22" borderId="2" xfId="1" applyNumberFormat="1" applyFont="1" applyFill="1" applyBorder="1" applyAlignment="1">
      <alignment horizontal="center" vertical="center" wrapText="1"/>
    </xf>
    <xf numFmtId="10" fontId="6" fillId="22" borderId="3" xfId="1" applyNumberFormat="1" applyFont="1" applyFill="1" applyBorder="1" applyAlignment="1">
      <alignment horizontal="center" vertical="center" wrapText="1"/>
    </xf>
    <xf numFmtId="10" fontId="6" fillId="22" borderId="4" xfId="1" applyNumberFormat="1" applyFont="1" applyFill="1" applyBorder="1" applyAlignment="1">
      <alignment horizontal="center" vertical="center" wrapText="1"/>
    </xf>
    <xf numFmtId="0" fontId="7" fillId="0" borderId="2" xfId="0" applyFont="1" applyBorder="1" applyAlignment="1">
      <alignment horizontal="center" vertical="center" wrapText="1"/>
    </xf>
    <xf numFmtId="0" fontId="7" fillId="0" borderId="4" xfId="0" applyFont="1" applyBorder="1" applyAlignment="1">
      <alignment horizontal="center" vertical="center" wrapText="1"/>
    </xf>
    <xf numFmtId="38" fontId="10" fillId="0" borderId="2" xfId="0" applyNumberFormat="1" applyFont="1" applyBorder="1" applyAlignment="1">
      <alignment horizontal="left" vertical="center" wrapText="1"/>
    </xf>
    <xf numFmtId="38" fontId="10" fillId="0" borderId="3" xfId="0" applyNumberFormat="1" applyFont="1" applyBorder="1" applyAlignment="1">
      <alignment horizontal="left" vertical="center" wrapText="1"/>
    </xf>
    <xf numFmtId="38" fontId="10" fillId="0" borderId="4" xfId="0" applyNumberFormat="1" applyFont="1" applyBorder="1" applyAlignment="1">
      <alignment horizontal="left" vertical="center" wrapText="1"/>
    </xf>
    <xf numFmtId="0" fontId="7" fillId="3" borderId="5" xfId="0" applyFont="1" applyFill="1" applyBorder="1" applyAlignment="1">
      <alignment horizontal="center" vertical="center" wrapText="1"/>
    </xf>
    <xf numFmtId="0" fontId="7" fillId="3" borderId="7" xfId="0" applyFont="1" applyFill="1" applyBorder="1" applyAlignment="1">
      <alignment horizontal="center" vertical="center" wrapText="1"/>
    </xf>
    <xf numFmtId="0" fontId="7" fillId="7" borderId="2" xfId="0" applyFont="1" applyFill="1" applyBorder="1" applyAlignment="1">
      <alignment horizontal="left" vertical="center" wrapText="1"/>
    </xf>
    <xf numFmtId="0" fontId="7" fillId="7" borderId="3" xfId="0" applyFont="1" applyFill="1" applyBorder="1" applyAlignment="1">
      <alignment horizontal="left" vertical="center" wrapText="1"/>
    </xf>
    <xf numFmtId="0" fontId="7" fillId="7" borderId="4" xfId="0" applyFont="1" applyFill="1" applyBorder="1" applyAlignment="1">
      <alignment horizontal="left" vertical="center" wrapText="1"/>
    </xf>
    <xf numFmtId="0" fontId="4" fillId="0" borderId="2" xfId="0" applyFont="1" applyBorder="1" applyAlignment="1">
      <alignment horizontal="center" vertical="center" wrapText="1"/>
    </xf>
    <xf numFmtId="0" fontId="4" fillId="0" borderId="3" xfId="0" applyFont="1" applyBorder="1" applyAlignment="1">
      <alignment horizontal="center" vertical="center" wrapText="1"/>
    </xf>
    <xf numFmtId="0" fontId="4" fillId="0" borderId="4" xfId="0" applyFont="1" applyBorder="1" applyAlignment="1">
      <alignment horizontal="center" vertical="center" wrapText="1"/>
    </xf>
    <xf numFmtId="0" fontId="5" fillId="0" borderId="1" xfId="0" applyFont="1" applyBorder="1" applyAlignment="1">
      <alignment horizontal="center" vertical="center" wrapText="1"/>
    </xf>
    <xf numFmtId="49" fontId="4" fillId="0" borderId="2" xfId="0" applyNumberFormat="1" applyFont="1" applyBorder="1" applyAlignment="1">
      <alignment horizontal="left" vertical="center" wrapText="1"/>
    </xf>
    <xf numFmtId="49" fontId="4" fillId="0" borderId="4" xfId="0" applyNumberFormat="1" applyFont="1" applyBorder="1" applyAlignment="1">
      <alignment horizontal="left" vertical="center" wrapText="1"/>
    </xf>
    <xf numFmtId="2" fontId="4" fillId="0" borderId="2" xfId="1" applyNumberFormat="1" applyFont="1" applyBorder="1" applyAlignment="1">
      <alignment horizontal="center" vertical="center" wrapText="1"/>
    </xf>
    <xf numFmtId="2" fontId="4" fillId="0" borderId="4" xfId="1" applyNumberFormat="1" applyFont="1" applyBorder="1" applyAlignment="1">
      <alignment horizontal="center" vertical="center" wrapText="1"/>
    </xf>
    <xf numFmtId="38" fontId="7" fillId="3" borderId="2" xfId="0" applyNumberFormat="1" applyFont="1" applyFill="1" applyBorder="1" applyAlignment="1">
      <alignment horizontal="center" vertical="center" wrapText="1"/>
    </xf>
    <xf numFmtId="38" fontId="7" fillId="3" borderId="3" xfId="0" applyNumberFormat="1" applyFont="1" applyFill="1" applyBorder="1" applyAlignment="1">
      <alignment horizontal="center" vertical="center" wrapText="1"/>
    </xf>
    <xf numFmtId="38" fontId="7" fillId="3" borderId="4" xfId="0" applyNumberFormat="1" applyFont="1" applyFill="1" applyBorder="1" applyAlignment="1">
      <alignment horizontal="center" vertical="center" wrapText="1"/>
    </xf>
    <xf numFmtId="0" fontId="7" fillId="0" borderId="2" xfId="2" applyFont="1" applyBorder="1" applyAlignment="1">
      <alignment horizontal="center" vertical="center"/>
    </xf>
    <xf numFmtId="0" fontId="7" fillId="0" borderId="3" xfId="2" applyFont="1" applyBorder="1" applyAlignment="1">
      <alignment horizontal="center" vertical="center"/>
    </xf>
    <xf numFmtId="0" fontId="7" fillId="0" borderId="4" xfId="2" applyFont="1" applyBorder="1" applyAlignment="1">
      <alignment horizontal="center" vertical="center"/>
    </xf>
    <xf numFmtId="14" fontId="6" fillId="0" borderId="2" xfId="0" applyNumberFormat="1" applyFont="1" applyBorder="1" applyAlignment="1">
      <alignment horizontal="center" vertical="center" wrapText="1"/>
    </xf>
    <xf numFmtId="14" fontId="6" fillId="0" borderId="4" xfId="0" applyNumberFormat="1" applyFont="1" applyBorder="1" applyAlignment="1">
      <alignment horizontal="center" vertical="center" wrapText="1"/>
    </xf>
    <xf numFmtId="49" fontId="4" fillId="0" borderId="1" xfId="0" applyNumberFormat="1" applyFont="1" applyFill="1" applyBorder="1" applyAlignment="1">
      <alignment horizontal="left" vertical="center" wrapText="1"/>
    </xf>
    <xf numFmtId="0" fontId="6" fillId="0" borderId="1" xfId="0" applyNumberFormat="1" applyFont="1" applyFill="1" applyBorder="1" applyAlignment="1">
      <alignment horizontal="center" vertical="center"/>
    </xf>
    <xf numFmtId="0" fontId="6" fillId="0" borderId="11" xfId="0" applyNumberFormat="1" applyFont="1" applyFill="1" applyBorder="1" applyAlignment="1">
      <alignment horizontal="center" vertical="center"/>
    </xf>
    <xf numFmtId="38" fontId="6" fillId="0" borderId="11" xfId="0" applyNumberFormat="1" applyFont="1" applyFill="1" applyBorder="1" applyAlignment="1">
      <alignment horizontal="center" vertical="center" wrapText="1"/>
    </xf>
    <xf numFmtId="38" fontId="6" fillId="0" borderId="11" xfId="0" applyNumberFormat="1" applyFont="1" applyFill="1" applyBorder="1" applyAlignment="1">
      <alignment vertical="center" wrapText="1"/>
    </xf>
    <xf numFmtId="38" fontId="4" fillId="0" borderId="11" xfId="0" applyNumberFormat="1" applyFont="1" applyFill="1" applyBorder="1" applyAlignment="1">
      <alignment horizontal="left" vertical="center" wrapText="1"/>
    </xf>
    <xf numFmtId="49" fontId="6" fillId="0" borderId="1" xfId="0" applyNumberFormat="1" applyFont="1" applyFill="1" applyBorder="1" applyAlignment="1">
      <alignment horizontal="center" vertical="center" wrapText="1"/>
    </xf>
    <xf numFmtId="0" fontId="6" fillId="0" borderId="2" xfId="2" applyFont="1" applyBorder="1" applyAlignment="1">
      <alignment horizontal="left" vertical="center" wrapText="1"/>
    </xf>
    <xf numFmtId="0" fontId="6" fillId="0" borderId="3" xfId="2" applyFont="1" applyBorder="1" applyAlignment="1">
      <alignment horizontal="left" vertical="center" wrapText="1"/>
    </xf>
    <xf numFmtId="0" fontId="6" fillId="0" borderId="4" xfId="2" applyFont="1" applyBorder="1" applyAlignment="1">
      <alignment horizontal="left" vertical="center" wrapText="1"/>
    </xf>
    <xf numFmtId="0" fontId="17" fillId="0" borderId="2" xfId="0" applyFont="1" applyBorder="1" applyAlignment="1">
      <alignment horizontal="center" vertical="center" wrapText="1"/>
    </xf>
    <xf numFmtId="0" fontId="17" fillId="0" borderId="4" xfId="0" applyFont="1" applyBorder="1" applyAlignment="1">
      <alignment horizontal="center" vertical="center" wrapText="1"/>
    </xf>
    <xf numFmtId="15" fontId="6" fillId="0" borderId="1" xfId="0" applyNumberFormat="1" applyFont="1" applyBorder="1" applyAlignment="1">
      <alignment horizontal="center" vertical="center" wrapText="1"/>
    </xf>
    <xf numFmtId="0" fontId="6" fillId="0" borderId="1" xfId="0" applyFont="1" applyBorder="1" applyAlignment="1">
      <alignment horizontal="center" vertical="center" wrapText="1"/>
    </xf>
    <xf numFmtId="0" fontId="6" fillId="0" borderId="2" xfId="2" applyFont="1" applyBorder="1" applyAlignment="1">
      <alignment horizontal="center" vertical="center"/>
    </xf>
    <xf numFmtId="0" fontId="6" fillId="0" borderId="4" xfId="2" applyFont="1" applyBorder="1" applyAlignment="1">
      <alignment horizontal="center" vertical="center"/>
    </xf>
    <xf numFmtId="10" fontId="6" fillId="0" borderId="1" xfId="1" applyNumberFormat="1" applyFont="1" applyBorder="1" applyAlignment="1">
      <alignment horizontal="center" vertical="center" wrapText="1"/>
    </xf>
    <xf numFmtId="0" fontId="7" fillId="3" borderId="1" xfId="0" applyFont="1" applyFill="1" applyBorder="1" applyAlignment="1">
      <alignment horizontal="center" vertical="center" wrapText="1"/>
    </xf>
    <xf numFmtId="38" fontId="6" fillId="6" borderId="2" xfId="0" applyNumberFormat="1" applyFont="1" applyFill="1" applyBorder="1" applyAlignment="1">
      <alignment horizontal="center" vertical="center" wrapText="1"/>
    </xf>
    <xf numFmtId="38" fontId="6" fillId="6" borderId="3" xfId="0" applyNumberFormat="1" applyFont="1" applyFill="1" applyBorder="1" applyAlignment="1">
      <alignment horizontal="center" vertical="center" wrapText="1"/>
    </xf>
    <xf numFmtId="38" fontId="6" fillId="6" borderId="4" xfId="0" applyNumberFormat="1" applyFont="1" applyFill="1" applyBorder="1" applyAlignment="1">
      <alignment horizontal="center" vertical="center" wrapText="1"/>
    </xf>
    <xf numFmtId="38" fontId="7" fillId="3" borderId="1" xfId="0" applyNumberFormat="1" applyFont="1" applyFill="1" applyBorder="1" applyAlignment="1">
      <alignment horizontal="center" vertical="center" wrapText="1"/>
    </xf>
    <xf numFmtId="0" fontId="7" fillId="8" borderId="8" xfId="2" applyFont="1" applyFill="1" applyBorder="1" applyAlignment="1">
      <alignment horizontal="left" vertical="center"/>
    </xf>
    <xf numFmtId="0" fontId="7" fillId="8" borderId="9" xfId="2" applyFont="1" applyFill="1" applyBorder="1" applyAlignment="1">
      <alignment horizontal="left" vertical="center"/>
    </xf>
    <xf numFmtId="0" fontId="7" fillId="8" borderId="10" xfId="2" applyFont="1" applyFill="1" applyBorder="1" applyAlignment="1">
      <alignment horizontal="left" vertical="center"/>
    </xf>
    <xf numFmtId="0" fontId="7" fillId="3" borderId="2" xfId="0" applyFont="1" applyFill="1" applyBorder="1" applyAlignment="1">
      <alignment horizontal="center" vertical="center" wrapText="1"/>
    </xf>
    <xf numFmtId="0" fontId="7" fillId="3" borderId="3" xfId="0" applyFont="1" applyFill="1" applyBorder="1" applyAlignment="1">
      <alignment horizontal="center" vertical="center" wrapText="1"/>
    </xf>
    <xf numFmtId="0" fontId="7" fillId="3" borderId="4" xfId="0" applyFont="1" applyFill="1" applyBorder="1" applyAlignment="1">
      <alignment horizontal="center" vertical="center" wrapText="1"/>
    </xf>
    <xf numFmtId="38" fontId="4" fillId="6" borderId="2" xfId="0" applyNumberFormat="1" applyFont="1" applyFill="1" applyBorder="1" applyAlignment="1">
      <alignment horizontal="center" vertical="center" wrapText="1"/>
    </xf>
    <xf numFmtId="38" fontId="4" fillId="6" borderId="3" xfId="0" applyNumberFormat="1" applyFont="1" applyFill="1" applyBorder="1" applyAlignment="1">
      <alignment horizontal="center" vertical="center" wrapText="1"/>
    </xf>
    <xf numFmtId="38" fontId="4" fillId="6" borderId="4" xfId="0" applyNumberFormat="1" applyFont="1" applyFill="1" applyBorder="1" applyAlignment="1">
      <alignment horizontal="center" vertical="center" wrapText="1"/>
    </xf>
    <xf numFmtId="0" fontId="6" fillId="0" borderId="2" xfId="2" applyFont="1" applyBorder="1" applyAlignment="1">
      <alignment horizontal="center" vertical="center" wrapText="1"/>
    </xf>
    <xf numFmtId="0" fontId="6" fillId="0" borderId="3" xfId="2" applyFont="1" applyBorder="1" applyAlignment="1">
      <alignment horizontal="center" vertical="center" wrapText="1"/>
    </xf>
    <xf numFmtId="0" fontId="6" fillId="0" borderId="4" xfId="2" applyFont="1" applyBorder="1" applyAlignment="1">
      <alignment horizontal="center" vertical="center" wrapText="1"/>
    </xf>
    <xf numFmtId="0" fontId="6" fillId="0" borderId="1" xfId="2" applyFont="1" applyBorder="1" applyAlignment="1">
      <alignment horizontal="center" vertical="center" wrapText="1"/>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0" borderId="4" xfId="0" applyFont="1" applyBorder="1" applyAlignment="1">
      <alignment horizontal="center" vertical="center" wrapText="1"/>
    </xf>
    <xf numFmtId="0" fontId="6" fillId="0" borderId="3" xfId="2" applyFont="1" applyBorder="1" applyAlignment="1">
      <alignment horizontal="center" vertical="center"/>
    </xf>
    <xf numFmtId="0" fontId="7" fillId="11" borderId="2" xfId="0" applyFont="1" applyFill="1" applyBorder="1" applyAlignment="1">
      <alignment horizontal="center" vertical="center" wrapText="1"/>
    </xf>
    <xf numFmtId="0" fontId="7" fillId="11" borderId="3" xfId="0" applyFont="1" applyFill="1" applyBorder="1" applyAlignment="1">
      <alignment horizontal="center" vertical="center" wrapText="1"/>
    </xf>
    <xf numFmtId="0" fontId="7" fillId="11" borderId="4" xfId="0" applyFont="1" applyFill="1" applyBorder="1" applyAlignment="1">
      <alignment horizontal="center" vertical="center" wrapText="1"/>
    </xf>
    <xf numFmtId="0" fontId="7" fillId="0" borderId="1" xfId="2" applyFont="1" applyBorder="1" applyAlignment="1">
      <alignment horizontal="center" vertical="center"/>
    </xf>
    <xf numFmtId="1" fontId="5" fillId="0" borderId="2" xfId="1" applyNumberFormat="1" applyFont="1" applyBorder="1" applyAlignment="1">
      <alignment horizontal="center" vertical="center" wrapText="1"/>
    </xf>
    <xf numFmtId="1" fontId="5" fillId="0" borderId="4" xfId="1" applyNumberFormat="1" applyFont="1" applyBorder="1" applyAlignment="1">
      <alignment horizontal="center" vertical="center" wrapText="1"/>
    </xf>
    <xf numFmtId="0" fontId="6" fillId="0" borderId="1" xfId="0" applyFont="1" applyBorder="1" applyAlignment="1">
      <alignment horizontal="left" vertical="center" wrapText="1"/>
    </xf>
    <xf numFmtId="2" fontId="4" fillId="0" borderId="5" xfId="1" applyNumberFormat="1" applyFont="1" applyBorder="1" applyAlignment="1">
      <alignment horizontal="center" vertical="center" wrapText="1"/>
    </xf>
    <xf numFmtId="2" fontId="4" fillId="0" borderId="7" xfId="1" applyNumberFormat="1" applyFont="1" applyBorder="1" applyAlignment="1">
      <alignment horizontal="center" vertical="center" wrapText="1"/>
    </xf>
    <xf numFmtId="2" fontId="4" fillId="0" borderId="13" xfId="1" applyNumberFormat="1" applyFont="1" applyBorder="1" applyAlignment="1">
      <alignment horizontal="center" vertical="center" wrapText="1"/>
    </xf>
    <xf numFmtId="2" fontId="4" fillId="0" borderId="14" xfId="1" applyNumberFormat="1" applyFont="1" applyBorder="1" applyAlignment="1">
      <alignment horizontal="center" vertical="center" wrapText="1"/>
    </xf>
    <xf numFmtId="2" fontId="4" fillId="0" borderId="8" xfId="1" applyNumberFormat="1" applyFont="1" applyBorder="1" applyAlignment="1">
      <alignment horizontal="center" vertical="center" wrapText="1"/>
    </xf>
    <xf numFmtId="2" fontId="4" fillId="0" borderId="10" xfId="1" applyNumberFormat="1" applyFont="1" applyBorder="1" applyAlignment="1">
      <alignment horizontal="center" vertical="center" wrapText="1"/>
    </xf>
    <xf numFmtId="1" fontId="4" fillId="0" borderId="11" xfId="0" applyNumberFormat="1" applyFont="1" applyBorder="1" applyAlignment="1">
      <alignment horizontal="center" vertical="center"/>
    </xf>
    <xf numFmtId="1" fontId="4" fillId="0" borderId="46" xfId="0" applyNumberFormat="1" applyFont="1" applyBorder="1" applyAlignment="1">
      <alignment horizontal="center" vertical="center"/>
    </xf>
    <xf numFmtId="1" fontId="4" fillId="0" borderId="12" xfId="0" applyNumberFormat="1" applyFont="1" applyBorder="1" applyAlignment="1">
      <alignment horizontal="center" vertical="center"/>
    </xf>
    <xf numFmtId="0" fontId="6" fillId="0" borderId="2" xfId="0" applyFont="1" applyBorder="1" applyAlignment="1">
      <alignment horizontal="center" vertical="center" wrapText="1"/>
    </xf>
    <xf numFmtId="0" fontId="6" fillId="0" borderId="3" xfId="0" applyFont="1" applyBorder="1" applyAlignment="1">
      <alignment horizontal="center" vertical="center" wrapText="1"/>
    </xf>
    <xf numFmtId="0" fontId="6" fillId="0" borderId="4" xfId="0"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2" xfId="0" applyFont="1" applyBorder="1" applyAlignment="1">
      <alignment horizontal="center" vertical="center"/>
    </xf>
    <xf numFmtId="0" fontId="7" fillId="0" borderId="3" xfId="0" applyFont="1" applyBorder="1" applyAlignment="1">
      <alignment horizontal="center" vertical="center"/>
    </xf>
    <xf numFmtId="0" fontId="7" fillId="0" borderId="4" xfId="0" applyFont="1" applyBorder="1" applyAlignment="1">
      <alignment horizontal="center" vertical="center"/>
    </xf>
    <xf numFmtId="0" fontId="7" fillId="0" borderId="3" xfId="0" applyFont="1" applyBorder="1" applyAlignment="1">
      <alignment horizontal="center" vertical="center" wrapText="1"/>
    </xf>
    <xf numFmtId="0" fontId="13" fillId="0" borderId="2" xfId="0" applyFont="1" applyBorder="1" applyAlignment="1">
      <alignment horizontal="center" vertical="center" wrapText="1"/>
    </xf>
    <xf numFmtId="0" fontId="13" fillId="0" borderId="3" xfId="0" applyFont="1" applyBorder="1" applyAlignment="1">
      <alignment horizontal="center" vertical="center" wrapText="1"/>
    </xf>
    <xf numFmtId="0" fontId="13" fillId="0" borderId="4" xfId="0" applyFont="1" applyBorder="1" applyAlignment="1">
      <alignment horizontal="center" vertical="center" wrapText="1"/>
    </xf>
    <xf numFmtId="0" fontId="7" fillId="4" borderId="1" xfId="0" applyFont="1" applyFill="1" applyBorder="1" applyAlignment="1">
      <alignment horizontal="center" vertical="center" wrapText="1"/>
    </xf>
    <xf numFmtId="0" fontId="5" fillId="0" borderId="2" xfId="0" applyFont="1" applyBorder="1" applyAlignment="1">
      <alignment horizontal="center" wrapText="1"/>
    </xf>
    <xf numFmtId="0" fontId="5" fillId="0" borderId="3" xfId="0" applyFont="1" applyBorder="1" applyAlignment="1">
      <alignment horizontal="center" wrapText="1"/>
    </xf>
    <xf numFmtId="0" fontId="5" fillId="0" borderId="4" xfId="0" applyFont="1" applyBorder="1" applyAlignment="1">
      <alignment horizontal="center" wrapText="1"/>
    </xf>
    <xf numFmtId="9" fontId="7" fillId="0" borderId="1" xfId="0" applyNumberFormat="1" applyFont="1" applyBorder="1" applyAlignment="1">
      <alignment horizontal="center" vertical="center" wrapText="1"/>
    </xf>
    <xf numFmtId="9" fontId="5" fillId="0" borderId="1" xfId="1" applyFont="1" applyBorder="1" applyAlignment="1">
      <alignment horizontal="center" vertical="center" wrapText="1"/>
    </xf>
    <xf numFmtId="2" fontId="6" fillId="22" borderId="2" xfId="1" applyNumberFormat="1" applyFont="1" applyFill="1" applyBorder="1" applyAlignment="1">
      <alignment horizontal="center" vertical="center" wrapText="1"/>
    </xf>
    <xf numFmtId="2" fontId="6" fillId="22" borderId="3" xfId="1" applyNumberFormat="1" applyFont="1" applyFill="1" applyBorder="1" applyAlignment="1">
      <alignment horizontal="center" vertical="center" wrapText="1"/>
    </xf>
    <xf numFmtId="2" fontId="6" fillId="22" borderId="4" xfId="1" applyNumberFormat="1" applyFont="1" applyFill="1" applyBorder="1" applyAlignment="1">
      <alignment horizontal="center" vertical="center" wrapText="1"/>
    </xf>
    <xf numFmtId="2" fontId="7" fillId="4" borderId="1" xfId="0" applyNumberFormat="1" applyFont="1" applyFill="1" applyBorder="1" applyAlignment="1">
      <alignment horizontal="center" vertical="center" wrapText="1"/>
    </xf>
    <xf numFmtId="0" fontId="7" fillId="0" borderId="1" xfId="0" applyFont="1" applyBorder="1" applyAlignment="1">
      <alignment horizontal="center" vertical="center"/>
    </xf>
    <xf numFmtId="0" fontId="5" fillId="10" borderId="2" xfId="0" applyFont="1" applyFill="1" applyBorder="1" applyAlignment="1">
      <alignment horizontal="left" vertical="center" wrapText="1"/>
    </xf>
    <xf numFmtId="0" fontId="5" fillId="10" borderId="3" xfId="0" applyFont="1" applyFill="1" applyBorder="1" applyAlignment="1">
      <alignment horizontal="left" vertical="center" wrapText="1"/>
    </xf>
    <xf numFmtId="0" fontId="5" fillId="10" borderId="4" xfId="0" applyFont="1" applyFill="1" applyBorder="1" applyAlignment="1">
      <alignment horizontal="left" vertical="center" wrapText="1"/>
    </xf>
    <xf numFmtId="0" fontId="6" fillId="6" borderId="1" xfId="0" applyFont="1" applyFill="1" applyBorder="1" applyAlignment="1">
      <alignment horizontal="left" vertical="center" wrapText="1"/>
    </xf>
    <xf numFmtId="10" fontId="6" fillId="22" borderId="1" xfId="1" applyNumberFormat="1" applyFont="1" applyFill="1" applyBorder="1" applyAlignment="1">
      <alignment horizontal="center" vertical="center" wrapText="1"/>
    </xf>
    <xf numFmtId="10" fontId="6" fillId="0" borderId="2" xfId="1" applyNumberFormat="1" applyFont="1" applyBorder="1" applyAlignment="1">
      <alignment horizontal="center" vertical="center" wrapText="1"/>
    </xf>
    <xf numFmtId="10" fontId="6" fillId="0" borderId="4" xfId="1" applyNumberFormat="1" applyFont="1" applyBorder="1" applyAlignment="1">
      <alignment horizontal="center" vertical="center" wrapText="1"/>
    </xf>
    <xf numFmtId="0" fontId="12" fillId="12" borderId="5"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10" fontId="7" fillId="0" borderId="2"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15" fontId="6" fillId="0" borderId="2" xfId="0" applyNumberFormat="1" applyFont="1" applyBorder="1" applyAlignment="1">
      <alignment horizontal="center" vertical="center" wrapText="1"/>
    </xf>
    <xf numFmtId="15" fontId="6" fillId="0" borderId="4" xfId="0" applyNumberFormat="1" applyFont="1" applyBorder="1" applyAlignment="1">
      <alignment horizontal="center" vertical="center" wrapText="1"/>
    </xf>
    <xf numFmtId="0" fontId="7" fillId="0" borderId="1" xfId="0" applyFont="1" applyBorder="1" applyAlignment="1">
      <alignment horizontal="left" vertical="center" wrapText="1"/>
    </xf>
    <xf numFmtId="2" fontId="6" fillId="0" borderId="2" xfId="1" applyNumberFormat="1" applyFont="1" applyBorder="1" applyAlignment="1">
      <alignment horizontal="center" vertical="center" wrapText="1"/>
    </xf>
    <xf numFmtId="2" fontId="6" fillId="0" borderId="4" xfId="1" applyNumberFormat="1" applyFont="1" applyBorder="1" applyAlignment="1">
      <alignment horizontal="center" vertical="center" wrapText="1"/>
    </xf>
    <xf numFmtId="0" fontId="7" fillId="11" borderId="2" xfId="0" applyFont="1" applyFill="1" applyBorder="1" applyAlignment="1">
      <alignment vertical="center" wrapText="1"/>
    </xf>
    <xf numFmtId="0" fontId="7" fillId="11" borderId="3" xfId="0" applyFont="1" applyFill="1" applyBorder="1" applyAlignment="1">
      <alignment vertical="center" wrapText="1"/>
    </xf>
    <xf numFmtId="0" fontId="7" fillId="11" borderId="4" xfId="0" applyFont="1" applyFill="1" applyBorder="1" applyAlignment="1">
      <alignment vertical="center" wrapText="1"/>
    </xf>
    <xf numFmtId="0" fontId="7" fillId="0" borderId="5" xfId="2" applyFont="1" applyBorder="1" applyAlignment="1">
      <alignment horizontal="center" vertical="center" wrapText="1"/>
    </xf>
    <xf numFmtId="0" fontId="7" fillId="0" borderId="6"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9" xfId="2" applyFont="1" applyBorder="1" applyAlignment="1">
      <alignment horizontal="center" vertical="center" wrapText="1"/>
    </xf>
    <xf numFmtId="0" fontId="7" fillId="0" borderId="10" xfId="2" applyFont="1" applyBorder="1" applyAlignment="1">
      <alignment horizontal="center" vertical="center" wrapText="1"/>
    </xf>
    <xf numFmtId="168" fontId="6" fillId="6" borderId="1" xfId="3" applyNumberFormat="1" applyFont="1" applyFill="1" applyBorder="1" applyAlignment="1">
      <alignment horizontal="center" vertical="center"/>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13" xfId="0" applyFont="1" applyBorder="1" applyAlignment="1">
      <alignment horizontal="center" vertical="center" wrapText="1"/>
    </xf>
    <xf numFmtId="0" fontId="6" fillId="0" borderId="0" xfId="0" applyFont="1" applyAlignment="1">
      <alignment horizontal="center" vertical="center" wrapText="1"/>
    </xf>
    <xf numFmtId="0" fontId="6" fillId="0" borderId="14"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0" fontId="2" fillId="12" borderId="3" xfId="0" applyFont="1" applyFill="1" applyBorder="1" applyAlignment="1">
      <alignment horizontal="left" vertical="center" wrapText="1"/>
    </xf>
    <xf numFmtId="0" fontId="5" fillId="12" borderId="3" xfId="0" applyFont="1" applyFill="1" applyBorder="1" applyAlignment="1">
      <alignment horizontal="left" vertical="center" wrapText="1"/>
    </xf>
    <xf numFmtId="0" fontId="5" fillId="12" borderId="4" xfId="0" applyFont="1" applyFill="1" applyBorder="1" applyAlignment="1">
      <alignment horizontal="left" vertical="center"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0" fontId="6" fillId="0" borderId="2" xfId="0" applyFont="1" applyBorder="1" applyAlignment="1">
      <alignment horizontal="left" vertical="center" wrapText="1"/>
    </xf>
    <xf numFmtId="0" fontId="6" fillId="0" borderId="3" xfId="0" applyFont="1" applyBorder="1" applyAlignment="1">
      <alignment horizontal="left" vertical="center" wrapText="1"/>
    </xf>
    <xf numFmtId="0" fontId="6" fillId="0" borderId="4" xfId="0" applyFont="1" applyBorder="1" applyAlignment="1">
      <alignment horizontal="left" vertical="center" wrapText="1"/>
    </xf>
    <xf numFmtId="9" fontId="7" fillId="0" borderId="2"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0" fontId="7" fillId="0" borderId="13" xfId="0" applyFont="1" applyBorder="1" applyAlignment="1">
      <alignment horizontal="center" vertical="center" wrapText="1"/>
    </xf>
    <xf numFmtId="0" fontId="7" fillId="0" borderId="0" xfId="0" applyFont="1" applyAlignment="1">
      <alignment horizontal="center" vertical="center" wrapText="1"/>
    </xf>
    <xf numFmtId="0" fontId="7" fillId="0" borderId="14" xfId="0" applyFont="1" applyBorder="1" applyAlignment="1">
      <alignment horizontal="center" vertical="center" wrapText="1"/>
    </xf>
    <xf numFmtId="9" fontId="7" fillId="0" borderId="3" xfId="1" applyNumberFormat="1" applyFont="1" applyBorder="1" applyAlignment="1">
      <alignment horizontal="center" vertical="center" wrapText="1"/>
    </xf>
    <xf numFmtId="10" fontId="7" fillId="0" borderId="3" xfId="1" applyNumberFormat="1" applyFont="1" applyBorder="1" applyAlignment="1">
      <alignment horizontal="center" vertical="center" wrapText="1"/>
    </xf>
    <xf numFmtId="167" fontId="6" fillId="0" borderId="2" xfId="1" applyNumberFormat="1" applyFont="1" applyBorder="1" applyAlignment="1">
      <alignment horizontal="center" vertical="center" wrapText="1"/>
    </xf>
    <xf numFmtId="167" fontId="6" fillId="0" borderId="4" xfId="1" applyNumberFormat="1" applyFont="1" applyBorder="1" applyAlignment="1">
      <alignment horizontal="center" vertical="center" wrapText="1"/>
    </xf>
    <xf numFmtId="0" fontId="4" fillId="6" borderId="2" xfId="0" applyFont="1" applyFill="1" applyBorder="1" applyAlignment="1">
      <alignment horizontal="center" vertical="center" wrapText="1"/>
    </xf>
    <xf numFmtId="0" fontId="4" fillId="6" borderId="3" xfId="0" applyFont="1" applyFill="1" applyBorder="1" applyAlignment="1">
      <alignment horizontal="center" vertical="center" wrapText="1"/>
    </xf>
    <xf numFmtId="0" fontId="4" fillId="6" borderId="4" xfId="0" applyFont="1" applyFill="1" applyBorder="1" applyAlignment="1">
      <alignment horizontal="center" vertical="center" wrapText="1"/>
    </xf>
    <xf numFmtId="0" fontId="4" fillId="6" borderId="5" xfId="0" applyFont="1" applyFill="1" applyBorder="1" applyAlignment="1">
      <alignment horizontal="center" vertical="center" wrapText="1"/>
    </xf>
    <xf numFmtId="0" fontId="4" fillId="6" borderId="6" xfId="0" applyFont="1" applyFill="1" applyBorder="1" applyAlignment="1">
      <alignment horizontal="center" vertical="center" wrapText="1"/>
    </xf>
    <xf numFmtId="0" fontId="4" fillId="6" borderId="7" xfId="0" applyFont="1" applyFill="1" applyBorder="1" applyAlignment="1">
      <alignment horizontal="center" vertical="center" wrapText="1"/>
    </xf>
    <xf numFmtId="0" fontId="4" fillId="6" borderId="8" xfId="0" applyFont="1" applyFill="1" applyBorder="1" applyAlignment="1">
      <alignment horizontal="center" vertical="center" wrapText="1"/>
    </xf>
    <xf numFmtId="0" fontId="4" fillId="6" borderId="9" xfId="0" applyFont="1" applyFill="1" applyBorder="1" applyAlignment="1">
      <alignment horizontal="center" vertical="center" wrapText="1"/>
    </xf>
    <xf numFmtId="0" fontId="4" fillId="6" borderId="10" xfId="0" applyFont="1" applyFill="1" applyBorder="1" applyAlignment="1">
      <alignment horizontal="center" vertical="center" wrapText="1"/>
    </xf>
    <xf numFmtId="0" fontId="6" fillId="6" borderId="2" xfId="0" applyFont="1" applyFill="1" applyBorder="1" applyAlignment="1">
      <alignment horizontal="left" vertical="center" wrapText="1"/>
    </xf>
    <xf numFmtId="0" fontId="6" fillId="6" borderId="3" xfId="0" applyFont="1" applyFill="1" applyBorder="1" applyAlignment="1">
      <alignment horizontal="left" vertical="center" wrapText="1"/>
    </xf>
    <xf numFmtId="0" fontId="6" fillId="6" borderId="4" xfId="0" applyFont="1" applyFill="1" applyBorder="1" applyAlignment="1">
      <alignment horizontal="left" vertical="center" wrapText="1"/>
    </xf>
    <xf numFmtId="0" fontId="6" fillId="6" borderId="2" xfId="0" applyFont="1" applyFill="1" applyBorder="1" applyAlignment="1">
      <alignment horizontal="center" vertical="center" wrapText="1"/>
    </xf>
    <xf numFmtId="0" fontId="6" fillId="6" borderId="4" xfId="0" applyFont="1" applyFill="1" applyBorder="1" applyAlignment="1">
      <alignment horizontal="center" vertical="center" wrapText="1"/>
    </xf>
    <xf numFmtId="9" fontId="7" fillId="0" borderId="1" xfId="1"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3" xfId="0" applyFont="1" applyFill="1" applyBorder="1" applyAlignment="1">
      <alignment horizontal="center" vertical="center"/>
    </xf>
    <xf numFmtId="0" fontId="7" fillId="6" borderId="4" xfId="0" applyFont="1" applyFill="1" applyBorder="1" applyAlignment="1">
      <alignment horizontal="center" vertical="center"/>
    </xf>
    <xf numFmtId="0" fontId="7" fillId="3" borderId="2" xfId="0" applyFont="1" applyFill="1" applyBorder="1" applyAlignment="1">
      <alignment horizontal="left" vertical="center" wrapText="1"/>
    </xf>
    <xf numFmtId="0" fontId="7" fillId="3" borderId="3" xfId="0" applyFont="1" applyFill="1" applyBorder="1" applyAlignment="1">
      <alignment horizontal="left" vertical="center" wrapText="1"/>
    </xf>
    <xf numFmtId="0" fontId="7" fillId="3" borderId="4" xfId="0" applyFont="1" applyFill="1" applyBorder="1" applyAlignment="1">
      <alignment horizontal="left" vertical="center" wrapText="1"/>
    </xf>
    <xf numFmtId="0" fontId="4" fillId="0" borderId="1" xfId="0" applyFont="1" applyBorder="1" applyAlignment="1">
      <alignment horizontal="center" vertical="center" wrapText="1"/>
    </xf>
    <xf numFmtId="9" fontId="6" fillId="0" borderId="1" xfId="1" applyNumberFormat="1" applyFont="1" applyBorder="1" applyAlignment="1">
      <alignment horizontal="center" vertical="center" wrapText="1"/>
    </xf>
    <xf numFmtId="0" fontId="6" fillId="6" borderId="3" xfId="0" applyFont="1" applyFill="1" applyBorder="1" applyAlignment="1">
      <alignment horizontal="center" vertical="center" wrapText="1"/>
    </xf>
    <xf numFmtId="0" fontId="5" fillId="6" borderId="2" xfId="0" applyFont="1" applyFill="1" applyBorder="1" applyAlignment="1">
      <alignment horizontal="center" vertical="center" wrapText="1"/>
    </xf>
    <xf numFmtId="0" fontId="4" fillId="6" borderId="3" xfId="0" applyFont="1" applyFill="1" applyBorder="1" applyAlignment="1">
      <alignment horizontal="center" vertical="center"/>
    </xf>
    <xf numFmtId="0" fontId="4" fillId="6" borderId="4" xfId="0" applyFont="1" applyFill="1" applyBorder="1" applyAlignment="1">
      <alignment horizontal="center" vertical="center"/>
    </xf>
    <xf numFmtId="9" fontId="7" fillId="0" borderId="6" xfId="1" applyFont="1" applyBorder="1" applyAlignment="1">
      <alignment horizontal="center" vertical="center" wrapText="1"/>
    </xf>
    <xf numFmtId="9" fontId="7" fillId="0" borderId="7" xfId="1" applyFont="1" applyBorder="1" applyAlignment="1">
      <alignment horizontal="center" vertical="center" wrapText="1"/>
    </xf>
    <xf numFmtId="9" fontId="7" fillId="0" borderId="9" xfId="1" applyFont="1" applyBorder="1" applyAlignment="1">
      <alignment horizontal="center" vertical="center" wrapText="1"/>
    </xf>
    <xf numFmtId="9" fontId="7" fillId="0" borderId="10" xfId="1" applyFont="1" applyBorder="1" applyAlignment="1">
      <alignment horizontal="center" vertical="center" wrapText="1"/>
    </xf>
    <xf numFmtId="0" fontId="7" fillId="6" borderId="1" xfId="0" applyFont="1" applyFill="1" applyBorder="1" applyAlignment="1">
      <alignment horizontal="center" vertical="center" wrapText="1"/>
    </xf>
    <xf numFmtId="0" fontId="7" fillId="8" borderId="2" xfId="0" applyFont="1" applyFill="1" applyBorder="1" applyAlignment="1">
      <alignment horizontal="left" vertical="center" wrapText="1"/>
    </xf>
    <xf numFmtId="0" fontId="7" fillId="8" borderId="3" xfId="0" applyFont="1" applyFill="1" applyBorder="1" applyAlignment="1">
      <alignment horizontal="left" vertical="center" wrapText="1"/>
    </xf>
    <xf numFmtId="0" fontId="7" fillId="8" borderId="4" xfId="0" applyFont="1" applyFill="1" applyBorder="1" applyAlignment="1">
      <alignment horizontal="left" vertical="center" wrapText="1"/>
    </xf>
    <xf numFmtId="0" fontId="6" fillId="0" borderId="1" xfId="0" applyFont="1" applyFill="1" applyBorder="1" applyAlignment="1">
      <alignment horizontal="left" vertical="center" wrapText="1"/>
    </xf>
    <xf numFmtId="0" fontId="6" fillId="0" borderId="0" xfId="0" applyFont="1" applyBorder="1" applyAlignment="1">
      <alignment horizontal="center" vertical="center" wrapText="1"/>
    </xf>
    <xf numFmtId="49" fontId="6" fillId="0" borderId="2" xfId="0" applyNumberFormat="1" applyFont="1" applyBorder="1" applyAlignment="1">
      <alignment vertical="center" wrapText="1"/>
    </xf>
    <xf numFmtId="49" fontId="8" fillId="0" borderId="3" xfId="0" applyNumberFormat="1" applyFont="1" applyBorder="1" applyAlignment="1">
      <alignment vertical="center" wrapText="1"/>
    </xf>
    <xf numFmtId="49" fontId="8" fillId="0" borderId="4" xfId="0" applyNumberFormat="1" applyFont="1" applyBorder="1" applyAlignment="1">
      <alignment vertical="center" wrapText="1"/>
    </xf>
    <xf numFmtId="0" fontId="7" fillId="3" borderId="6" xfId="0" applyFont="1" applyFill="1" applyBorder="1" applyAlignment="1">
      <alignment horizontal="center" vertical="center" wrapText="1"/>
    </xf>
    <xf numFmtId="0" fontId="41" fillId="0" borderId="5" xfId="0" applyFont="1" applyBorder="1" applyAlignment="1">
      <alignment horizontal="center" vertical="center" wrapText="1"/>
    </xf>
    <xf numFmtId="0" fontId="41" fillId="0" borderId="7" xfId="0" applyFont="1" applyBorder="1" applyAlignment="1">
      <alignment horizontal="center" vertical="center" wrapText="1"/>
    </xf>
    <xf numFmtId="0" fontId="41" fillId="0" borderId="13" xfId="0" applyFont="1" applyBorder="1" applyAlignment="1">
      <alignment horizontal="center" vertical="center" wrapText="1"/>
    </xf>
    <xf numFmtId="0" fontId="41" fillId="0" borderId="14" xfId="0" applyFont="1" applyBorder="1" applyAlignment="1">
      <alignment horizontal="center" vertical="center" wrapText="1"/>
    </xf>
    <xf numFmtId="0" fontId="41" fillId="0" borderId="8" xfId="0" applyFont="1" applyBorder="1" applyAlignment="1">
      <alignment horizontal="center" vertical="center" wrapText="1"/>
    </xf>
    <xf numFmtId="0" fontId="41" fillId="0" borderId="10" xfId="0" applyFont="1" applyBorder="1" applyAlignment="1">
      <alignment horizontal="center" vertical="center"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7" fillId="7" borderId="3" xfId="0" applyFont="1" applyFill="1" applyBorder="1" applyAlignment="1">
      <alignment horizontal="center" vertical="center" wrapText="1"/>
    </xf>
    <xf numFmtId="0" fontId="7" fillId="7" borderId="4" xfId="0" applyFont="1" applyFill="1" applyBorder="1" applyAlignment="1">
      <alignment horizontal="center" vertical="center" wrapText="1"/>
    </xf>
    <xf numFmtId="0" fontId="7" fillId="7" borderId="2" xfId="0" applyFont="1" applyFill="1" applyBorder="1" applyAlignment="1">
      <alignment horizontal="center" vertical="center" wrapText="1"/>
    </xf>
    <xf numFmtId="0" fontId="7" fillId="13" borderId="2" xfId="0" applyFont="1" applyFill="1" applyBorder="1" applyAlignment="1">
      <alignment horizontal="center" vertical="center" wrapText="1"/>
    </xf>
    <xf numFmtId="0" fontId="7" fillId="13" borderId="3" xfId="0" applyFont="1" applyFill="1" applyBorder="1" applyAlignment="1">
      <alignment horizontal="center" vertical="center" wrapText="1"/>
    </xf>
    <xf numFmtId="0" fontId="7" fillId="13" borderId="4" xfId="0" applyFont="1" applyFill="1" applyBorder="1" applyAlignment="1">
      <alignment horizontal="center" vertical="center" wrapText="1"/>
    </xf>
    <xf numFmtId="49" fontId="6" fillId="0" borderId="2" xfId="0" applyNumberFormat="1" applyFont="1" applyFill="1" applyBorder="1" applyAlignment="1">
      <alignment horizontal="center" vertical="center" wrapText="1"/>
    </xf>
    <xf numFmtId="49" fontId="6" fillId="0" borderId="3" xfId="0" applyNumberFormat="1" applyFont="1" applyFill="1" applyBorder="1" applyAlignment="1">
      <alignment horizontal="center" vertical="center" wrapText="1"/>
    </xf>
    <xf numFmtId="49" fontId="6" fillId="0" borderId="4" xfId="0" applyNumberFormat="1" applyFont="1" applyFill="1" applyBorder="1" applyAlignment="1">
      <alignment horizontal="center" vertical="center" wrapText="1"/>
    </xf>
    <xf numFmtId="49" fontId="8" fillId="0" borderId="1" xfId="0" applyNumberFormat="1" applyFont="1" applyBorder="1" applyAlignment="1">
      <alignment horizontal="left" vertical="center" wrapText="1"/>
    </xf>
    <xf numFmtId="49" fontId="13" fillId="0" borderId="1" xfId="0" applyNumberFormat="1" applyFont="1" applyBorder="1" applyAlignment="1">
      <alignment horizontal="left" vertical="center" wrapText="1"/>
    </xf>
    <xf numFmtId="0" fontId="5" fillId="0" borderId="1" xfId="0" applyFont="1" applyFill="1" applyBorder="1" applyAlignment="1">
      <alignment horizontal="left" vertical="center" wrapText="1"/>
    </xf>
    <xf numFmtId="0" fontId="7" fillId="10" borderId="2" xfId="0" applyFont="1" applyFill="1" applyBorder="1" applyAlignment="1">
      <alignment horizontal="center" vertical="center" wrapText="1"/>
    </xf>
    <xf numFmtId="0" fontId="7" fillId="10" borderId="3" xfId="0" applyFont="1" applyFill="1" applyBorder="1" applyAlignment="1">
      <alignment horizontal="center" vertical="center" wrapText="1"/>
    </xf>
    <xf numFmtId="0" fontId="7" fillId="10" borderId="4" xfId="0" applyFont="1" applyFill="1" applyBorder="1" applyAlignment="1">
      <alignment horizontal="center" vertical="center" wrapText="1"/>
    </xf>
    <xf numFmtId="0" fontId="5" fillId="6" borderId="3" xfId="0" applyFont="1" applyFill="1" applyBorder="1" applyAlignment="1">
      <alignment horizontal="center" vertical="center" wrapText="1"/>
    </xf>
    <xf numFmtId="0" fontId="5" fillId="6" borderId="4" xfId="0" applyFont="1" applyFill="1" applyBorder="1" applyAlignment="1">
      <alignment horizontal="center" vertical="center" wrapText="1"/>
    </xf>
    <xf numFmtId="49" fontId="6" fillId="0" borderId="1" xfId="0" applyNumberFormat="1" applyFont="1" applyBorder="1" applyAlignment="1">
      <alignment horizontal="left" vertical="center" wrapText="1"/>
    </xf>
    <xf numFmtId="0" fontId="7" fillId="19" borderId="2" xfId="0" applyFont="1" applyFill="1" applyBorder="1" applyAlignment="1">
      <alignment horizontal="left" vertical="center" wrapText="1"/>
    </xf>
    <xf numFmtId="0" fontId="7" fillId="19" borderId="3" xfId="0" applyFont="1" applyFill="1" applyBorder="1" applyAlignment="1">
      <alignment horizontal="left" vertical="center" wrapText="1"/>
    </xf>
    <xf numFmtId="0" fontId="7" fillId="19" borderId="4" xfId="0" applyFont="1" applyFill="1" applyBorder="1" applyAlignment="1">
      <alignment horizontal="left" vertical="center" wrapText="1"/>
    </xf>
    <xf numFmtId="49" fontId="6" fillId="0" borderId="2" xfId="0" applyNumberFormat="1" applyFont="1" applyBorder="1" applyAlignment="1">
      <alignment horizontal="left" vertical="center" wrapText="1"/>
    </xf>
    <xf numFmtId="49" fontId="6" fillId="0" borderId="3" xfId="0" applyNumberFormat="1" applyFont="1" applyBorder="1" applyAlignment="1">
      <alignment horizontal="left" vertical="center" wrapText="1"/>
    </xf>
    <xf numFmtId="49" fontId="6" fillId="0" borderId="4" xfId="0" applyNumberFormat="1" applyFont="1" applyBorder="1" applyAlignment="1">
      <alignment horizontal="left" vertical="center" wrapText="1"/>
    </xf>
    <xf numFmtId="9" fontId="6" fillId="0" borderId="2" xfId="1" applyNumberFormat="1" applyFont="1" applyBorder="1" applyAlignment="1">
      <alignment horizontal="center" vertical="center" wrapText="1"/>
    </xf>
    <xf numFmtId="9" fontId="6" fillId="0" borderId="3" xfId="1" applyNumberFormat="1" applyFont="1" applyBorder="1" applyAlignment="1">
      <alignment horizontal="center" vertical="center" wrapText="1"/>
    </xf>
    <xf numFmtId="9" fontId="6" fillId="0" borderId="4" xfId="1" applyNumberFormat="1" applyFont="1" applyBorder="1" applyAlignment="1">
      <alignment horizontal="center" vertical="center" wrapText="1"/>
    </xf>
    <xf numFmtId="0" fontId="6" fillId="0" borderId="5" xfId="0" applyFont="1" applyBorder="1" applyAlignment="1">
      <alignment horizontal="left" vertical="center" wrapText="1"/>
    </xf>
    <xf numFmtId="0" fontId="6" fillId="0" borderId="6" xfId="0" applyFont="1" applyBorder="1" applyAlignment="1">
      <alignment horizontal="left" vertical="center" wrapText="1"/>
    </xf>
    <xf numFmtId="0" fontId="6" fillId="0" borderId="7" xfId="0" applyFont="1" applyBorder="1" applyAlignment="1">
      <alignment horizontal="left" vertical="center" wrapText="1"/>
    </xf>
    <xf numFmtId="0" fontId="4" fillId="6" borderId="1" xfId="0" applyFont="1" applyFill="1" applyBorder="1" applyAlignment="1">
      <alignment horizontal="center" vertical="center" wrapText="1"/>
    </xf>
    <xf numFmtId="0" fontId="13" fillId="6" borderId="2" xfId="0" applyFont="1" applyFill="1" applyBorder="1" applyAlignment="1">
      <alignment horizontal="center" vertical="center" wrapText="1"/>
    </xf>
    <xf numFmtId="0" fontId="13" fillId="6" borderId="3" xfId="0" applyFont="1" applyFill="1" applyBorder="1" applyAlignment="1">
      <alignment horizontal="center" vertical="center" wrapText="1"/>
    </xf>
    <xf numFmtId="0" fontId="13" fillId="6" borderId="4" xfId="0" applyFont="1" applyFill="1" applyBorder="1" applyAlignment="1">
      <alignment horizontal="center" vertical="center" wrapText="1"/>
    </xf>
    <xf numFmtId="0" fontId="4" fillId="6" borderId="13" xfId="0" applyFont="1" applyFill="1" applyBorder="1" applyAlignment="1">
      <alignment horizontal="center" vertical="center" wrapText="1"/>
    </xf>
    <xf numFmtId="0" fontId="4" fillId="6" borderId="0" xfId="0" applyFont="1" applyFill="1" applyAlignment="1">
      <alignment horizontal="center" vertical="center" wrapText="1"/>
    </xf>
    <xf numFmtId="0" fontId="34" fillId="0" borderId="1" xfId="0" applyFont="1" applyBorder="1" applyAlignment="1">
      <alignment horizontal="center" vertical="center" wrapText="1"/>
    </xf>
    <xf numFmtId="0" fontId="6" fillId="4" borderId="5" xfId="0" applyFont="1" applyFill="1" applyBorder="1" applyAlignment="1">
      <alignment horizontal="center" vertical="center" wrapText="1"/>
    </xf>
    <xf numFmtId="0" fontId="6" fillId="4" borderId="6" xfId="0" applyFont="1" applyFill="1" applyBorder="1" applyAlignment="1">
      <alignment horizontal="center" vertical="center" wrapText="1"/>
    </xf>
    <xf numFmtId="0" fontId="6" fillId="4" borderId="7" xfId="0" applyFont="1" applyFill="1" applyBorder="1" applyAlignment="1">
      <alignment horizontal="center" vertical="center" wrapText="1"/>
    </xf>
    <xf numFmtId="0" fontId="6" fillId="4" borderId="8" xfId="0" applyFont="1" applyFill="1" applyBorder="1" applyAlignment="1">
      <alignment horizontal="center" vertical="center" wrapText="1"/>
    </xf>
    <xf numFmtId="0" fontId="6" fillId="4" borderId="9" xfId="0" applyFont="1" applyFill="1" applyBorder="1" applyAlignment="1">
      <alignment horizontal="center" vertical="center" wrapText="1"/>
    </xf>
    <xf numFmtId="0" fontId="6" fillId="4" borderId="10" xfId="0" applyFont="1" applyFill="1" applyBorder="1" applyAlignment="1">
      <alignment horizontal="center" vertical="center" wrapText="1"/>
    </xf>
    <xf numFmtId="0" fontId="2" fillId="12" borderId="2" xfId="0" applyFont="1" applyFill="1" applyBorder="1" applyAlignment="1">
      <alignment horizontal="left" vertical="center" wrapText="1"/>
    </xf>
    <xf numFmtId="0" fontId="2" fillId="12" borderId="4" xfId="0" applyFont="1" applyFill="1" applyBorder="1" applyAlignment="1">
      <alignment horizontal="left" vertical="center" wrapText="1"/>
    </xf>
    <xf numFmtId="40" fontId="7" fillId="5" borderId="2" xfId="0" applyNumberFormat="1" applyFont="1" applyFill="1" applyBorder="1" applyAlignment="1">
      <alignment horizontal="center" vertical="center"/>
    </xf>
    <xf numFmtId="40" fontId="7" fillId="5" borderId="3" xfId="0" applyNumberFormat="1" applyFont="1" applyFill="1" applyBorder="1" applyAlignment="1">
      <alignment horizontal="center" vertical="center"/>
    </xf>
    <xf numFmtId="40" fontId="7" fillId="5" borderId="4" xfId="0" applyNumberFormat="1" applyFont="1" applyFill="1" applyBorder="1" applyAlignment="1">
      <alignment horizontal="center" vertical="center"/>
    </xf>
    <xf numFmtId="0" fontId="5" fillId="0" borderId="5" xfId="0" applyFont="1" applyBorder="1" applyAlignment="1">
      <alignment horizontal="center" vertical="center" wrapText="1"/>
    </xf>
    <xf numFmtId="0" fontId="5" fillId="0" borderId="6" xfId="0" applyFont="1" applyBorder="1" applyAlignment="1">
      <alignment horizontal="center" vertical="center" wrapText="1"/>
    </xf>
    <xf numFmtId="0" fontId="5" fillId="0" borderId="7" xfId="0" applyFont="1" applyBorder="1" applyAlignment="1">
      <alignment horizontal="center" vertical="center" wrapText="1"/>
    </xf>
    <xf numFmtId="0" fontId="5" fillId="0" borderId="8" xfId="0" applyFont="1" applyBorder="1" applyAlignment="1">
      <alignment horizontal="center" vertical="center" wrapText="1"/>
    </xf>
    <xf numFmtId="0" fontId="5" fillId="0" borderId="9" xfId="0" applyFont="1" applyBorder="1" applyAlignment="1">
      <alignment horizontal="center" vertical="center" wrapText="1"/>
    </xf>
    <xf numFmtId="0" fontId="5" fillId="0" borderId="10" xfId="0" applyFont="1" applyBorder="1" applyAlignment="1">
      <alignment horizontal="center" vertical="center" wrapText="1"/>
    </xf>
    <xf numFmtId="0" fontId="3" fillId="0" borderId="0" xfId="0" applyFont="1" applyAlignment="1">
      <alignment horizontal="center" wrapText="1"/>
    </xf>
    <xf numFmtId="0" fontId="4" fillId="6" borderId="30" xfId="0" applyFont="1" applyFill="1" applyBorder="1" applyAlignment="1">
      <alignment horizontal="center" vertical="center" wrapText="1"/>
    </xf>
    <xf numFmtId="0" fontId="4" fillId="6" borderId="23" xfId="0" applyFont="1" applyFill="1" applyBorder="1" applyAlignment="1">
      <alignment horizontal="center" vertical="center" wrapText="1"/>
    </xf>
    <xf numFmtId="0" fontId="4" fillId="6" borderId="53" xfId="0" applyFont="1" applyFill="1" applyBorder="1" applyAlignment="1">
      <alignment horizontal="center" vertical="center" wrapText="1"/>
    </xf>
    <xf numFmtId="0" fontId="4" fillId="6" borderId="52" xfId="0" applyFont="1" applyFill="1" applyBorder="1" applyAlignment="1">
      <alignment horizontal="center" vertical="center" wrapText="1"/>
    </xf>
    <xf numFmtId="0" fontId="4" fillId="6" borderId="49" xfId="0" applyFont="1" applyFill="1" applyBorder="1" applyAlignment="1">
      <alignment horizontal="center" vertical="center"/>
    </xf>
    <xf numFmtId="0" fontId="4" fillId="6" borderId="58" xfId="0" applyFont="1" applyFill="1" applyBorder="1" applyAlignment="1">
      <alignment horizontal="center" vertical="center"/>
    </xf>
    <xf numFmtId="0" fontId="25" fillId="0" borderId="0" xfId="0" applyFont="1" applyAlignment="1">
      <alignment horizontal="left" vertical="top" wrapText="1"/>
    </xf>
    <xf numFmtId="0" fontId="6" fillId="4" borderId="13" xfId="0" applyFont="1" applyFill="1" applyBorder="1" applyAlignment="1">
      <alignment horizontal="center" vertical="center" wrapText="1"/>
    </xf>
    <xf numFmtId="0" fontId="6" fillId="4" borderId="0" xfId="0" applyFont="1" applyFill="1" applyAlignment="1">
      <alignment horizontal="center" vertical="center" wrapText="1"/>
    </xf>
    <xf numFmtId="0" fontId="6" fillId="4" borderId="14" xfId="0" applyFont="1" applyFill="1" applyBorder="1" applyAlignment="1">
      <alignment horizontal="center" vertical="center" wrapText="1"/>
    </xf>
    <xf numFmtId="0" fontId="5" fillId="0" borderId="13" xfId="0" applyFont="1" applyBorder="1" applyAlignment="1">
      <alignment horizontal="center" vertical="center" wrapText="1"/>
    </xf>
    <xf numFmtId="0" fontId="5" fillId="0" borderId="0" xfId="0" applyFont="1" applyAlignment="1">
      <alignment horizontal="center" vertical="center" wrapText="1"/>
    </xf>
    <xf numFmtId="0" fontId="5" fillId="0" borderId="14" xfId="0" applyFont="1" applyBorder="1" applyAlignment="1">
      <alignment horizontal="center" vertical="center" wrapText="1"/>
    </xf>
    <xf numFmtId="0" fontId="8" fillId="0" borderId="1" xfId="0" applyFont="1" applyBorder="1" applyAlignment="1">
      <alignment horizontal="center" vertical="center" wrapText="1"/>
    </xf>
    <xf numFmtId="0" fontId="8" fillId="0" borderId="2" xfId="0" applyFont="1" applyBorder="1" applyAlignment="1">
      <alignment horizontal="center" vertical="center" wrapText="1"/>
    </xf>
    <xf numFmtId="0" fontId="8" fillId="0" borderId="3" xfId="0" applyFont="1" applyBorder="1" applyAlignment="1">
      <alignment horizontal="center" vertical="center" wrapText="1"/>
    </xf>
    <xf numFmtId="0" fontId="8" fillId="0" borderId="4" xfId="0" applyFont="1" applyBorder="1" applyAlignment="1">
      <alignment horizontal="center" vertical="center" wrapText="1"/>
    </xf>
    <xf numFmtId="0" fontId="6" fillId="4" borderId="2" xfId="0" applyFont="1" applyFill="1" applyBorder="1" applyAlignment="1">
      <alignment horizontal="center" vertical="center" wrapText="1"/>
    </xf>
    <xf numFmtId="0" fontId="6" fillId="4" borderId="3" xfId="0" applyFont="1" applyFill="1" applyBorder="1" applyAlignment="1">
      <alignment horizontal="center" vertical="center" wrapText="1"/>
    </xf>
    <xf numFmtId="0" fontId="6" fillId="4" borderId="4" xfId="0" applyFont="1" applyFill="1" applyBorder="1" applyAlignment="1">
      <alignment horizontal="center" vertical="center" wrapText="1"/>
    </xf>
    <xf numFmtId="0" fontId="33" fillId="0" borderId="5" xfId="0" applyFont="1" applyBorder="1" applyAlignment="1">
      <alignment horizontal="center" vertical="center" wrapText="1"/>
    </xf>
    <xf numFmtId="0" fontId="33" fillId="0" borderId="6" xfId="0" applyFont="1" applyBorder="1" applyAlignment="1">
      <alignment horizontal="center" vertical="center" wrapText="1"/>
    </xf>
    <xf numFmtId="0" fontId="33" fillId="0" borderId="7" xfId="0" applyFont="1" applyBorder="1" applyAlignment="1">
      <alignment horizontal="center" vertical="center" wrapText="1"/>
    </xf>
    <xf numFmtId="0" fontId="33" fillId="0" borderId="8" xfId="0" applyFont="1" applyBorder="1" applyAlignment="1">
      <alignment horizontal="center" vertical="center" wrapText="1"/>
    </xf>
    <xf numFmtId="0" fontId="33" fillId="0" borderId="9" xfId="0" applyFont="1" applyBorder="1" applyAlignment="1">
      <alignment horizontal="center" vertical="center" wrapText="1"/>
    </xf>
    <xf numFmtId="0" fontId="33" fillId="0" borderId="10" xfId="0" applyFont="1" applyBorder="1" applyAlignment="1">
      <alignment horizontal="center" vertical="center" wrapText="1"/>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3" xfId="0" applyFont="1" applyBorder="1" applyAlignment="1">
      <alignment horizontal="center" vertical="center" wrapText="1"/>
    </xf>
    <xf numFmtId="0" fontId="8" fillId="0" borderId="0" xfId="0" applyFont="1" applyAlignment="1">
      <alignment horizontal="center" vertical="center" wrapText="1"/>
    </xf>
    <xf numFmtId="0" fontId="8" fillId="0" borderId="14"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6" fillId="4" borderId="1" xfId="0" applyFont="1" applyFill="1" applyBorder="1" applyAlignment="1">
      <alignment horizontal="center" vertical="center" wrapText="1"/>
    </xf>
    <xf numFmtId="0" fontId="33" fillId="0" borderId="13" xfId="0" applyFont="1" applyBorder="1" applyAlignment="1">
      <alignment horizontal="center" vertical="center" wrapText="1"/>
    </xf>
    <xf numFmtId="0" fontId="33" fillId="0" borderId="0" xfId="0" applyFont="1" applyAlignment="1">
      <alignment horizontal="center" vertical="center" wrapText="1"/>
    </xf>
    <xf numFmtId="0" fontId="33" fillId="0" borderId="14" xfId="0" applyFont="1" applyBorder="1" applyAlignment="1">
      <alignment horizontal="center" vertical="center" wrapText="1"/>
    </xf>
    <xf numFmtId="14" fontId="4" fillId="18" borderId="1" xfId="0" applyNumberFormat="1" applyFont="1" applyFill="1" applyBorder="1" applyAlignment="1">
      <alignment horizontal="center" vertical="center" wrapText="1"/>
    </xf>
    <xf numFmtId="0" fontId="6" fillId="0" borderId="1" xfId="0" applyFont="1" applyBorder="1" applyAlignment="1">
      <alignment horizontal="center" wrapText="1"/>
    </xf>
    <xf numFmtId="0" fontId="7" fillId="2" borderId="1" xfId="0" applyFont="1" applyFill="1" applyBorder="1" applyAlignment="1">
      <alignment horizontal="center" vertical="center" wrapText="1"/>
    </xf>
    <xf numFmtId="0" fontId="7" fillId="2" borderId="1" xfId="0" applyFont="1" applyFill="1" applyBorder="1" applyAlignment="1">
      <alignment horizontal="left" vertical="center" wrapText="1"/>
    </xf>
    <xf numFmtId="166" fontId="4" fillId="0" borderId="1" xfId="0" applyNumberFormat="1" applyFont="1" applyBorder="1" applyAlignment="1">
      <alignment horizontal="center" vertical="center" wrapText="1"/>
    </xf>
    <xf numFmtId="38" fontId="7" fillId="3" borderId="8" xfId="0" applyNumberFormat="1" applyFont="1" applyFill="1" applyBorder="1" applyAlignment="1">
      <alignment horizontal="center" vertical="center" wrapText="1"/>
    </xf>
    <xf numFmtId="38" fontId="7" fillId="3" borderId="9" xfId="0" applyNumberFormat="1" applyFont="1" applyFill="1" applyBorder="1" applyAlignment="1">
      <alignment horizontal="center" vertical="center" wrapText="1"/>
    </xf>
    <xf numFmtId="38" fontId="7" fillId="3" borderId="10" xfId="0" applyNumberFormat="1" applyFont="1" applyFill="1" applyBorder="1" applyAlignment="1">
      <alignment horizontal="center" vertical="center" wrapText="1"/>
    </xf>
    <xf numFmtId="38" fontId="7" fillId="3" borderId="5" xfId="0" applyNumberFormat="1" applyFont="1" applyFill="1" applyBorder="1" applyAlignment="1">
      <alignment horizontal="center" vertical="center"/>
    </xf>
    <xf numFmtId="38" fontId="7" fillId="3" borderId="6" xfId="0" applyNumberFormat="1" applyFont="1" applyFill="1" applyBorder="1" applyAlignment="1">
      <alignment horizontal="center" vertical="center"/>
    </xf>
    <xf numFmtId="38" fontId="7" fillId="3" borderId="7" xfId="0" applyNumberFormat="1" applyFont="1" applyFill="1" applyBorder="1" applyAlignment="1">
      <alignment horizontal="center" vertical="center"/>
    </xf>
    <xf numFmtId="38" fontId="7" fillId="3" borderId="8" xfId="0" applyNumberFormat="1" applyFont="1" applyFill="1" applyBorder="1" applyAlignment="1">
      <alignment horizontal="center" vertical="center"/>
    </xf>
    <xf numFmtId="38" fontId="7" fillId="3" borderId="9" xfId="0" applyNumberFormat="1" applyFont="1" applyFill="1" applyBorder="1" applyAlignment="1">
      <alignment horizontal="center" vertical="center"/>
    </xf>
    <xf numFmtId="38" fontId="7" fillId="3" borderId="10" xfId="0" applyNumberFormat="1" applyFont="1" applyFill="1" applyBorder="1" applyAlignment="1">
      <alignment horizontal="center" vertical="center"/>
    </xf>
    <xf numFmtId="14" fontId="6" fillId="0" borderId="1" xfId="0" applyNumberFormat="1" applyFont="1" applyBorder="1" applyAlignment="1">
      <alignment horizontal="center" vertical="center" wrapText="1"/>
    </xf>
    <xf numFmtId="0" fontId="6" fillId="6" borderId="1" xfId="0" applyFont="1" applyFill="1" applyBorder="1" applyAlignment="1">
      <alignment horizontal="center" vertical="center" wrapText="1"/>
    </xf>
    <xf numFmtId="9" fontId="6" fillId="0" borderId="11" xfId="0" applyNumberFormat="1" applyFont="1" applyFill="1" applyBorder="1" applyAlignment="1">
      <alignment horizontal="center" vertical="center" wrapText="1"/>
    </xf>
    <xf numFmtId="14" fontId="6" fillId="0" borderId="11" xfId="0" applyNumberFormat="1" applyFont="1" applyFill="1" applyBorder="1" applyAlignment="1">
      <alignment horizontal="center" vertical="center" wrapText="1"/>
    </xf>
    <xf numFmtId="38" fontId="6" fillId="0" borderId="11" xfId="0" applyNumberFormat="1" applyFont="1" applyFill="1" applyBorder="1" applyAlignment="1">
      <alignment horizontal="left" vertical="center" wrapText="1"/>
    </xf>
    <xf numFmtId="0" fontId="20" fillId="0" borderId="2" xfId="0" applyFont="1" applyBorder="1" applyAlignment="1">
      <alignment horizontal="center" vertical="center" wrapText="1"/>
    </xf>
    <xf numFmtId="0" fontId="20" fillId="0" borderId="3" xfId="0" applyFont="1" applyBorder="1" applyAlignment="1">
      <alignment horizontal="center" vertical="center" wrapText="1"/>
    </xf>
    <xf numFmtId="0" fontId="20" fillId="0" borderId="9" xfId="0" applyFont="1" applyBorder="1" applyAlignment="1">
      <alignment horizontal="center" vertical="center" wrapText="1"/>
    </xf>
    <xf numFmtId="0" fontId="20" fillId="0" borderId="10" xfId="0" applyFont="1" applyBorder="1" applyAlignment="1">
      <alignment horizontal="center" vertical="center" wrapText="1"/>
    </xf>
    <xf numFmtId="49" fontId="4" fillId="0" borderId="2" xfId="0" applyNumberFormat="1" applyFont="1" applyBorder="1" applyAlignment="1">
      <alignment horizontal="center" vertical="center" wrapText="1"/>
    </xf>
    <xf numFmtId="49" fontId="4" fillId="0" borderId="4" xfId="0" applyNumberFormat="1" applyFont="1" applyBorder="1" applyAlignment="1">
      <alignment horizontal="center" vertical="center" wrapText="1"/>
    </xf>
    <xf numFmtId="0" fontId="7" fillId="0" borderId="1" xfId="2" applyFont="1" applyBorder="1" applyAlignment="1">
      <alignment horizontal="center" vertical="center" wrapText="1"/>
    </xf>
    <xf numFmtId="0" fontId="12" fillId="0" borderId="2" xfId="0" applyFont="1" applyBorder="1" applyAlignment="1">
      <alignment horizontal="center" vertical="center" textRotation="90" wrapText="1"/>
    </xf>
    <xf numFmtId="0" fontId="12" fillId="0" borderId="3" xfId="0" applyFont="1" applyBorder="1" applyAlignment="1">
      <alignment horizontal="center" vertical="center" textRotation="90" wrapText="1"/>
    </xf>
    <xf numFmtId="0" fontId="12" fillId="0" borderId="4" xfId="0" applyFont="1" applyBorder="1" applyAlignment="1">
      <alignment horizontal="center" vertical="center" textRotation="90" wrapText="1"/>
    </xf>
    <xf numFmtId="0" fontId="6" fillId="0" borderId="1" xfId="2" applyFont="1" applyBorder="1" applyAlignment="1">
      <alignment horizontal="left" vertical="center" wrapText="1"/>
    </xf>
    <xf numFmtId="0" fontId="12" fillId="12" borderId="11" xfId="0" applyFont="1" applyFill="1" applyBorder="1" applyAlignment="1">
      <alignment horizontal="center" vertical="center" textRotation="90" wrapText="1"/>
    </xf>
    <xf numFmtId="0" fontId="12" fillId="12" borderId="46" xfId="0" applyFont="1" applyFill="1" applyBorder="1" applyAlignment="1">
      <alignment horizontal="center" vertical="center" textRotation="90" wrapText="1"/>
    </xf>
    <xf numFmtId="38" fontId="4" fillId="6" borderId="1" xfId="0" applyNumberFormat="1" applyFont="1" applyFill="1" applyBorder="1" applyAlignment="1">
      <alignment horizontal="left" vertical="center" wrapText="1"/>
    </xf>
    <xf numFmtId="0" fontId="4" fillId="0" borderId="5" xfId="0" applyFont="1" applyBorder="1" applyAlignment="1">
      <alignment horizontal="center" wrapText="1"/>
    </xf>
    <xf numFmtId="0" fontId="4" fillId="0" borderId="6" xfId="0" applyFont="1" applyBorder="1" applyAlignment="1">
      <alignment horizontal="center" wrapText="1"/>
    </xf>
    <xf numFmtId="0" fontId="4" fillId="0" borderId="7" xfId="0" applyFont="1" applyBorder="1" applyAlignment="1">
      <alignment horizontal="center" wrapText="1"/>
    </xf>
    <xf numFmtId="0" fontId="4" fillId="0" borderId="13" xfId="0" applyFont="1" applyBorder="1" applyAlignment="1">
      <alignment horizontal="center" wrapText="1"/>
    </xf>
    <xf numFmtId="0" fontId="4" fillId="0" borderId="0" xfId="0" applyFont="1" applyAlignment="1">
      <alignment horizontal="center" wrapText="1"/>
    </xf>
    <xf numFmtId="0" fontId="4" fillId="0" borderId="14" xfId="0" applyFont="1" applyBorder="1" applyAlignment="1">
      <alignment horizontal="center" wrapText="1"/>
    </xf>
    <xf numFmtId="0" fontId="4" fillId="0" borderId="8" xfId="0" applyFont="1" applyBorder="1" applyAlignment="1">
      <alignment horizontal="center" wrapText="1"/>
    </xf>
    <xf numFmtId="0" fontId="4" fillId="0" borderId="9" xfId="0" applyFont="1" applyBorder="1" applyAlignment="1">
      <alignment horizontal="center" wrapText="1"/>
    </xf>
    <xf numFmtId="0" fontId="4" fillId="0" borderId="10" xfId="0" applyFont="1" applyBorder="1" applyAlignment="1">
      <alignment horizontal="center" wrapText="1"/>
    </xf>
    <xf numFmtId="0" fontId="7" fillId="9" borderId="2" xfId="0" applyFont="1" applyFill="1" applyBorder="1" applyAlignment="1">
      <alignment horizontal="center" vertical="center" wrapText="1"/>
    </xf>
    <xf numFmtId="0" fontId="7" fillId="9" borderId="3" xfId="0" applyFont="1" applyFill="1" applyBorder="1" applyAlignment="1">
      <alignment horizontal="center" vertical="center" wrapText="1"/>
    </xf>
    <xf numFmtId="0" fontId="7" fillId="9" borderId="4" xfId="0" applyFont="1" applyFill="1" applyBorder="1" applyAlignment="1">
      <alignment horizontal="center" vertical="center" wrapText="1"/>
    </xf>
    <xf numFmtId="0" fontId="2" fillId="12" borderId="2" xfId="0" applyFont="1" applyFill="1" applyBorder="1" applyAlignment="1">
      <alignment horizontal="center" vertical="center" wrapText="1"/>
    </xf>
    <xf numFmtId="0" fontId="5" fillId="12" borderId="3" xfId="0" applyFont="1" applyFill="1" applyBorder="1" applyAlignment="1">
      <alignment horizontal="center" vertical="center" wrapText="1"/>
    </xf>
    <xf numFmtId="0" fontId="5" fillId="12" borderId="4" xfId="0" applyFont="1" applyFill="1" applyBorder="1" applyAlignment="1">
      <alignment horizontal="center" vertical="center" wrapText="1"/>
    </xf>
    <xf numFmtId="0" fontId="36" fillId="0" borderId="17" xfId="15" applyFont="1" applyBorder="1" applyAlignment="1">
      <alignment horizontal="center" vertical="center"/>
    </xf>
    <xf numFmtId="0" fontId="36" fillId="0" borderId="15" xfId="15" applyFont="1" applyBorder="1" applyAlignment="1">
      <alignment horizontal="center" vertical="center"/>
    </xf>
    <xf numFmtId="0" fontId="36" fillId="0" borderId="16" xfId="15" applyFont="1" applyBorder="1" applyAlignment="1">
      <alignment horizontal="center" vertical="center"/>
    </xf>
    <xf numFmtId="0" fontId="36" fillId="0" borderId="39" xfId="15" applyFont="1" applyBorder="1" applyAlignment="1">
      <alignment horizontal="center" vertical="center"/>
    </xf>
    <xf numFmtId="0" fontId="36" fillId="0" borderId="9" xfId="15" applyFont="1" applyBorder="1" applyAlignment="1">
      <alignment horizontal="center" vertical="center"/>
    </xf>
    <xf numFmtId="0" fontId="36" fillId="0" borderId="29" xfId="15" applyFont="1" applyBorder="1" applyAlignment="1">
      <alignment horizontal="center" vertical="center"/>
    </xf>
    <xf numFmtId="0" fontId="45" fillId="0" borderId="17" xfId="15" applyFont="1" applyBorder="1" applyAlignment="1">
      <alignment horizontal="center" vertical="center"/>
    </xf>
    <xf numFmtId="0" fontId="45" fillId="0" borderId="15" xfId="15" applyFont="1" applyBorder="1" applyAlignment="1">
      <alignment horizontal="center" vertical="center"/>
    </xf>
    <xf numFmtId="0" fontId="45" fillId="0" borderId="16" xfId="15" applyFont="1" applyBorder="1" applyAlignment="1">
      <alignment horizontal="center" vertical="center"/>
    </xf>
    <xf numFmtId="0" fontId="45" fillId="0" borderId="39" xfId="15" applyFont="1" applyBorder="1" applyAlignment="1">
      <alignment horizontal="center" vertical="center"/>
    </xf>
    <xf numFmtId="0" fontId="45" fillId="0" borderId="9" xfId="15" applyFont="1" applyBorder="1" applyAlignment="1">
      <alignment horizontal="center" vertical="center"/>
    </xf>
    <xf numFmtId="0" fontId="45" fillId="0" borderId="29" xfId="15" applyFont="1" applyBorder="1" applyAlignment="1">
      <alignment horizontal="center" vertical="center"/>
    </xf>
    <xf numFmtId="0" fontId="37" fillId="0" borderId="40" xfId="15" applyFont="1" applyBorder="1" applyAlignment="1">
      <alignment horizontal="center" vertical="center"/>
    </xf>
    <xf numFmtId="0" fontId="37" fillId="0" borderId="6" xfId="15" applyFont="1" applyBorder="1" applyAlignment="1">
      <alignment horizontal="center" vertical="center"/>
    </xf>
    <xf numFmtId="0" fontId="37" fillId="0" borderId="7" xfId="15" applyFont="1" applyBorder="1" applyAlignment="1">
      <alignment horizontal="center" vertical="center"/>
    </xf>
    <xf numFmtId="0" fontId="37" fillId="0" borderId="39" xfId="15" applyFont="1" applyBorder="1" applyAlignment="1">
      <alignment horizontal="center" vertical="center"/>
    </xf>
    <xf numFmtId="0" fontId="37" fillId="0" borderId="9" xfId="15" applyFont="1" applyBorder="1" applyAlignment="1">
      <alignment horizontal="center" vertical="center"/>
    </xf>
    <xf numFmtId="0" fontId="37" fillId="0" borderId="10" xfId="15" applyFont="1" applyBorder="1" applyAlignment="1">
      <alignment horizontal="center" vertical="center"/>
    </xf>
    <xf numFmtId="0" fontId="37" fillId="0" borderId="56" xfId="15" applyFont="1" applyBorder="1" applyAlignment="1">
      <alignment horizontal="center" vertical="center"/>
    </xf>
    <xf numFmtId="0" fontId="37" fillId="0" borderId="1" xfId="15" applyFont="1" applyBorder="1" applyAlignment="1">
      <alignment horizontal="center" vertical="center"/>
    </xf>
    <xf numFmtId="0" fontId="36" fillId="0" borderId="1" xfId="15" applyFont="1" applyBorder="1" applyAlignment="1">
      <alignment horizontal="center" vertical="center" wrapText="1"/>
    </xf>
    <xf numFmtId="0" fontId="36" fillId="0" borderId="1" xfId="15" applyFont="1" applyBorder="1" applyAlignment="1">
      <alignment horizontal="center"/>
    </xf>
    <xf numFmtId="0" fontId="38" fillId="0" borderId="1" xfId="15" applyFont="1" applyBorder="1" applyAlignment="1">
      <alignment horizontal="center" vertical="center"/>
    </xf>
    <xf numFmtId="0" fontId="38" fillId="0" borderId="5" xfId="15" applyFont="1" applyBorder="1" applyAlignment="1">
      <alignment horizontal="center" vertical="center"/>
    </xf>
    <xf numFmtId="0" fontId="38" fillId="0" borderId="47" xfId="15" applyFont="1" applyBorder="1" applyAlignment="1">
      <alignment horizontal="center" vertical="center"/>
    </xf>
    <xf numFmtId="0" fontId="38" fillId="0" borderId="8" xfId="15" applyFont="1" applyBorder="1" applyAlignment="1">
      <alignment horizontal="center" vertical="center"/>
    </xf>
    <xf numFmtId="0" fontId="38" fillId="0" borderId="29" xfId="15" applyFont="1" applyBorder="1" applyAlignment="1">
      <alignment horizontal="center" vertical="center"/>
    </xf>
    <xf numFmtId="0" fontId="39" fillId="0" borderId="23" xfId="15" applyFont="1" applyBorder="1" applyAlignment="1">
      <alignment horizontal="center" vertical="center"/>
    </xf>
    <xf numFmtId="0" fontId="39" fillId="0" borderId="24" xfId="15" applyFont="1" applyBorder="1" applyAlignment="1">
      <alignment horizontal="center" vertical="center"/>
    </xf>
    <xf numFmtId="0" fontId="39" fillId="0" borderId="3" xfId="15" applyFont="1" applyBorder="1" applyAlignment="1">
      <alignment horizontal="center" vertical="center"/>
    </xf>
    <xf numFmtId="0" fontId="39" fillId="0" borderId="25" xfId="15" applyFont="1" applyBorder="1" applyAlignment="1">
      <alignment horizontal="center" vertical="center"/>
    </xf>
    <xf numFmtId="0" fontId="38" fillId="0" borderId="51" xfId="15" applyFont="1" applyBorder="1" applyAlignment="1">
      <alignment horizontal="center" vertical="center"/>
    </xf>
    <xf numFmtId="0" fontId="38" fillId="0" borderId="3" xfId="15" applyFont="1" applyBorder="1" applyAlignment="1">
      <alignment horizontal="center" vertical="center"/>
    </xf>
    <xf numFmtId="0" fontId="38" fillId="0" borderId="6" xfId="15" applyFont="1" applyBorder="1" applyAlignment="1">
      <alignment horizontal="center" vertical="center"/>
    </xf>
    <xf numFmtId="0" fontId="38" fillId="0" borderId="39" xfId="15" applyFont="1" applyBorder="1" applyAlignment="1">
      <alignment horizontal="center" vertical="center"/>
    </xf>
    <xf numFmtId="0" fontId="38" fillId="0" borderId="9" xfId="15" applyFont="1" applyBorder="1" applyAlignment="1">
      <alignment horizontal="center" vertical="center"/>
    </xf>
    <xf numFmtId="0" fontId="38" fillId="0" borderId="40" xfId="15" applyFont="1" applyBorder="1" applyAlignment="1">
      <alignment horizontal="center" vertical="center"/>
    </xf>
    <xf numFmtId="0" fontId="38" fillId="0" borderId="7" xfId="15" applyFont="1" applyBorder="1" applyAlignment="1">
      <alignment horizontal="center" vertical="center"/>
    </xf>
    <xf numFmtId="0" fontId="38" fillId="0" borderId="10" xfId="15" applyFont="1" applyBorder="1" applyAlignment="1">
      <alignment horizontal="center" vertical="center"/>
    </xf>
    <xf numFmtId="173" fontId="38" fillId="0" borderId="11" xfId="15" applyNumberFormat="1" applyFont="1" applyBorder="1" applyAlignment="1">
      <alignment horizontal="center" vertical="center"/>
    </xf>
    <xf numFmtId="173" fontId="38" fillId="0" borderId="12" xfId="15" applyNumberFormat="1" applyFont="1" applyBorder="1" applyAlignment="1">
      <alignment horizontal="center" vertical="center"/>
    </xf>
    <xf numFmtId="0" fontId="38" fillId="0" borderId="11" xfId="15" applyFont="1" applyBorder="1" applyAlignment="1">
      <alignment horizontal="center" vertical="center"/>
    </xf>
    <xf numFmtId="0" fontId="38" fillId="0" borderId="12" xfId="15" applyFont="1" applyBorder="1" applyAlignment="1">
      <alignment horizontal="center" vertical="center"/>
    </xf>
    <xf numFmtId="0" fontId="38" fillId="0" borderId="56" xfId="15" applyFont="1" applyBorder="1" applyAlignment="1">
      <alignment horizontal="center" vertical="center"/>
    </xf>
    <xf numFmtId="0" fontId="40" fillId="0" borderId="32" xfId="15" applyFont="1" applyBorder="1" applyAlignment="1">
      <alignment horizontal="left" vertical="center" wrapText="1"/>
    </xf>
    <xf numFmtId="0" fontId="40" fillId="0" borderId="38" xfId="15" applyFont="1" applyBorder="1" applyAlignment="1">
      <alignment horizontal="left" vertical="center" wrapText="1"/>
    </xf>
    <xf numFmtId="0" fontId="40" fillId="0" borderId="44" xfId="15" applyFont="1" applyBorder="1" applyAlignment="1">
      <alignment horizontal="left" vertical="center" wrapText="1"/>
    </xf>
    <xf numFmtId="0" fontId="11" fillId="0" borderId="52" xfId="0" applyFont="1" applyBorder="1" applyAlignment="1">
      <alignment horizontal="center" vertical="center"/>
    </xf>
    <xf numFmtId="0" fontId="11" fillId="0" borderId="50" xfId="0" applyFont="1" applyBorder="1" applyAlignment="1">
      <alignment horizontal="center" vertical="center"/>
    </xf>
    <xf numFmtId="0" fontId="36" fillId="0" borderId="2" xfId="15" applyFont="1" applyBorder="1" applyAlignment="1">
      <alignment horizontal="center" vertical="center"/>
    </xf>
    <xf numFmtId="0" fontId="36" fillId="0" borderId="25" xfId="15" applyFont="1" applyBorder="1" applyAlignment="1">
      <alignment horizontal="center" vertical="center"/>
    </xf>
    <xf numFmtId="0" fontId="11" fillId="0" borderId="2" xfId="0" applyFont="1" applyBorder="1" applyAlignment="1">
      <alignment horizontal="center" vertical="center"/>
    </xf>
    <xf numFmtId="0" fontId="11" fillId="0" borderId="25" xfId="0" applyFont="1" applyBorder="1" applyAlignment="1">
      <alignment horizontal="center" vertical="center"/>
    </xf>
    <xf numFmtId="0" fontId="11" fillId="0" borderId="33" xfId="0" applyFont="1" applyBorder="1" applyAlignment="1">
      <alignment horizontal="center" vertical="center"/>
    </xf>
    <xf numFmtId="0" fontId="11" fillId="0" borderId="45" xfId="0" applyFont="1" applyBorder="1" applyAlignment="1">
      <alignment horizontal="center" vertical="center"/>
    </xf>
    <xf numFmtId="0" fontId="40" fillId="0" borderId="56" xfId="15" applyFont="1" applyBorder="1" applyAlignment="1">
      <alignment horizontal="left" vertical="center" wrapText="1"/>
    </xf>
    <xf numFmtId="0" fontId="18" fillId="0" borderId="2" xfId="0" applyFont="1" applyBorder="1" applyAlignment="1">
      <alignment horizontal="center" vertical="center"/>
    </xf>
    <xf numFmtId="0" fontId="18" fillId="0" borderId="25" xfId="0" applyFont="1" applyBorder="1" applyAlignment="1">
      <alignment horizontal="center" vertical="center"/>
    </xf>
    <xf numFmtId="0" fontId="18" fillId="0" borderId="0" xfId="0" applyFont="1" applyAlignment="1">
      <alignment horizontal="left" vertical="top"/>
    </xf>
    <xf numFmtId="0" fontId="18" fillId="0" borderId="2" xfId="0" applyFont="1" applyBorder="1" applyAlignment="1">
      <alignment horizontal="center" vertical="center" wrapText="1"/>
    </xf>
    <xf numFmtId="0" fontId="18" fillId="0" borderId="25" xfId="0" applyFont="1" applyBorder="1" applyAlignment="1">
      <alignment horizontal="center" vertical="center" wrapText="1"/>
    </xf>
    <xf numFmtId="0" fontId="40" fillId="0" borderId="43" xfId="15" applyFont="1" applyBorder="1" applyAlignment="1">
      <alignment horizontal="left" vertical="center" wrapText="1"/>
    </xf>
    <xf numFmtId="0" fontId="36" fillId="0" borderId="33" xfId="15" applyFont="1" applyBorder="1" applyAlignment="1">
      <alignment horizontal="center" vertical="center"/>
    </xf>
    <xf numFmtId="0" fontId="36" fillId="0" borderId="45" xfId="15" applyFont="1" applyBorder="1" applyAlignment="1">
      <alignment horizontal="center" vertical="center"/>
    </xf>
    <xf numFmtId="0" fontId="7" fillId="2" borderId="2" xfId="2" applyFont="1" applyFill="1" applyBorder="1" applyAlignment="1">
      <alignment horizontal="center" vertical="center"/>
    </xf>
    <xf numFmtId="0" fontId="7" fillId="2" borderId="3" xfId="2" applyFont="1" applyFill="1" applyBorder="1" applyAlignment="1">
      <alignment horizontal="center" vertical="center"/>
    </xf>
    <xf numFmtId="14" fontId="7" fillId="2" borderId="3" xfId="2" applyNumberFormat="1" applyFont="1" applyFill="1" applyBorder="1" applyAlignment="1">
      <alignment horizontal="center" vertical="center"/>
    </xf>
    <xf numFmtId="0" fontId="7" fillId="2" borderId="4" xfId="2" applyFont="1" applyFill="1" applyBorder="1" applyAlignment="1">
      <alignment horizontal="center" vertical="center"/>
    </xf>
    <xf numFmtId="0" fontId="7" fillId="14" borderId="2" xfId="2" applyFont="1" applyFill="1" applyBorder="1" applyAlignment="1">
      <alignment horizontal="center" vertical="center"/>
    </xf>
    <xf numFmtId="0" fontId="7" fillId="14" borderId="4" xfId="2" applyFont="1" applyFill="1" applyBorder="1" applyAlignment="1">
      <alignment horizontal="center" vertical="center"/>
    </xf>
    <xf numFmtId="14" fontId="7" fillId="14" borderId="2" xfId="2" applyNumberFormat="1" applyFont="1" applyFill="1" applyBorder="1" applyAlignment="1">
      <alignment horizontal="left" vertical="center"/>
    </xf>
    <xf numFmtId="0" fontId="7" fillId="14" borderId="3" xfId="2" applyFont="1" applyFill="1" applyBorder="1" applyAlignment="1">
      <alignment horizontal="left" vertical="center"/>
    </xf>
    <xf numFmtId="0" fontId="7" fillId="14" borderId="4" xfId="2" applyFont="1" applyFill="1" applyBorder="1" applyAlignment="1">
      <alignment horizontal="left" vertical="center"/>
    </xf>
    <xf numFmtId="0" fontId="7" fillId="14" borderId="3" xfId="2" applyFont="1" applyFill="1" applyBorder="1" applyAlignment="1">
      <alignment horizontal="center" vertical="center"/>
    </xf>
    <xf numFmtId="0" fontId="6" fillId="0" borderId="11" xfId="2" applyFont="1" applyBorder="1" applyAlignment="1">
      <alignment horizontal="left" vertical="center" wrapText="1"/>
    </xf>
    <xf numFmtId="0" fontId="6" fillId="0" borderId="12" xfId="2" applyFont="1" applyBorder="1" applyAlignment="1">
      <alignment horizontal="left" vertical="center" wrapText="1"/>
    </xf>
    <xf numFmtId="169" fontId="4" fillId="0" borderId="11" xfId="0" applyNumberFormat="1" applyFont="1" applyBorder="1" applyAlignment="1">
      <alignment horizontal="right" vertical="center" wrapText="1"/>
    </xf>
    <xf numFmtId="169" fontId="4" fillId="0" borderId="12" xfId="0" applyNumberFormat="1" applyFont="1" applyBorder="1" applyAlignment="1">
      <alignment horizontal="right" vertical="center" wrapText="1"/>
    </xf>
    <xf numFmtId="0" fontId="6" fillId="0" borderId="11" xfId="2" applyFont="1" applyBorder="1" applyAlignment="1">
      <alignment horizontal="center" vertical="center" wrapText="1"/>
    </xf>
    <xf numFmtId="0" fontId="6" fillId="0" borderId="12" xfId="2" applyFont="1" applyBorder="1" applyAlignment="1">
      <alignment horizontal="center" vertical="center" wrapText="1"/>
    </xf>
    <xf numFmtId="0" fontId="8" fillId="0" borderId="11" xfId="2" applyFont="1" applyBorder="1" applyAlignment="1">
      <alignment horizontal="left" vertical="center" wrapText="1"/>
    </xf>
    <xf numFmtId="0" fontId="8" fillId="0" borderId="12" xfId="2" applyFont="1" applyBorder="1" applyAlignment="1">
      <alignment horizontal="left" vertical="center" wrapText="1"/>
    </xf>
    <xf numFmtId="0" fontId="4" fillId="0" borderId="11" xfId="0" applyFont="1" applyBorder="1" applyAlignment="1">
      <alignment horizontal="left" vertical="center" wrapText="1"/>
    </xf>
    <xf numFmtId="0" fontId="4" fillId="0" borderId="12" xfId="0" applyFont="1" applyBorder="1" applyAlignment="1">
      <alignment horizontal="left" vertical="center" wrapText="1"/>
    </xf>
    <xf numFmtId="0" fontId="23" fillId="0" borderId="11" xfId="0" applyFont="1" applyBorder="1" applyAlignment="1">
      <alignment horizontal="center" vertical="center" wrapText="1"/>
    </xf>
    <xf numFmtId="0" fontId="23" fillId="0" borderId="12" xfId="0" applyFont="1" applyBorder="1" applyAlignment="1">
      <alignment horizontal="center" vertical="center" wrapText="1"/>
    </xf>
    <xf numFmtId="0" fontId="4" fillId="0" borderId="11" xfId="0" applyFont="1" applyBorder="1" applyAlignment="1">
      <alignment horizontal="center" vertical="center" wrapText="1"/>
    </xf>
    <xf numFmtId="0" fontId="4" fillId="0" borderId="12" xfId="0" applyFont="1" applyBorder="1" applyAlignment="1">
      <alignment horizontal="center" vertical="center" wrapText="1"/>
    </xf>
    <xf numFmtId="38" fontId="6" fillId="0" borderId="11" xfId="2" applyNumberFormat="1" applyFont="1" applyBorder="1" applyAlignment="1">
      <alignment horizontal="center" vertical="center" wrapText="1"/>
    </xf>
    <xf numFmtId="38" fontId="6" fillId="0" borderId="12" xfId="2" applyNumberFormat="1" applyFont="1" applyBorder="1" applyAlignment="1">
      <alignment horizontal="center" vertical="center" wrapText="1"/>
    </xf>
    <xf numFmtId="169" fontId="6" fillId="0" borderId="11" xfId="0" applyNumberFormat="1" applyFont="1" applyBorder="1" applyAlignment="1">
      <alignment vertical="center" wrapText="1"/>
    </xf>
    <xf numFmtId="169" fontId="6" fillId="0" borderId="12" xfId="0" applyNumberFormat="1" applyFont="1" applyBorder="1" applyAlignment="1">
      <alignment vertical="center" wrapText="1"/>
    </xf>
    <xf numFmtId="177" fontId="3" fillId="0" borderId="11" xfId="0" applyNumberFormat="1" applyFont="1" applyBorder="1" applyAlignment="1">
      <alignment horizontal="left" vertical="center" wrapText="1"/>
    </xf>
    <xf numFmtId="177" fontId="3" fillId="0" borderId="12" xfId="0" applyNumberFormat="1" applyFont="1" applyBorder="1" applyAlignment="1">
      <alignment horizontal="left" vertical="center" wrapText="1"/>
    </xf>
    <xf numFmtId="0" fontId="6" fillId="0" borderId="0" xfId="2" applyFont="1" applyAlignment="1">
      <alignment horizontal="center" vertical="center"/>
    </xf>
    <xf numFmtId="175" fontId="4" fillId="0" borderId="11" xfId="8" applyNumberFormat="1" applyFont="1" applyBorder="1" applyAlignment="1">
      <alignment horizontal="right"/>
    </xf>
    <xf numFmtId="175" fontId="4" fillId="0" borderId="12" xfId="8" applyNumberFormat="1" applyFont="1" applyBorder="1" applyAlignment="1">
      <alignment horizontal="right"/>
    </xf>
    <xf numFmtId="169" fontId="6" fillId="0" borderId="11" xfId="0" applyNumberFormat="1" applyFont="1" applyBorder="1" applyAlignment="1">
      <alignment horizontal="right" vertical="center" wrapText="1"/>
    </xf>
    <xf numFmtId="169" fontId="6" fillId="0" borderId="12" xfId="0" applyNumberFormat="1" applyFont="1" applyBorder="1" applyAlignment="1">
      <alignment horizontal="right" vertical="center" wrapText="1"/>
    </xf>
    <xf numFmtId="169" fontId="4" fillId="0" borderId="11" xfId="0" applyNumberFormat="1" applyFont="1" applyBorder="1" applyAlignment="1">
      <alignment vertical="center" wrapText="1"/>
    </xf>
    <xf numFmtId="169" fontId="4" fillId="0" borderId="12" xfId="0" applyNumberFormat="1" applyFont="1" applyBorder="1" applyAlignment="1">
      <alignment vertical="center" wrapText="1"/>
    </xf>
    <xf numFmtId="0" fontId="1" fillId="0" borderId="17" xfId="12" applyBorder="1" applyAlignment="1">
      <alignment horizontal="center"/>
    </xf>
    <xf numFmtId="0" fontId="1" fillId="0" borderId="15" xfId="12" applyBorder="1" applyAlignment="1">
      <alignment horizontal="center"/>
    </xf>
    <xf numFmtId="0" fontId="1" fillId="0" borderId="16" xfId="12" applyBorder="1" applyAlignment="1">
      <alignment horizontal="center"/>
    </xf>
    <xf numFmtId="0" fontId="1" fillId="0" borderId="21" xfId="12" applyBorder="1" applyAlignment="1">
      <alignment horizontal="center"/>
    </xf>
    <xf numFmtId="0" fontId="1" fillId="0" borderId="0" xfId="12" applyAlignment="1">
      <alignment horizontal="center"/>
    </xf>
    <xf numFmtId="0" fontId="1" fillId="0" borderId="20" xfId="12" applyBorder="1" applyAlignment="1">
      <alignment horizontal="center"/>
    </xf>
    <xf numFmtId="0" fontId="24" fillId="0" borderId="15" xfId="12" applyFont="1" applyBorder="1" applyAlignment="1">
      <alignment horizontal="center" vertical="center"/>
    </xf>
    <xf numFmtId="0" fontId="24" fillId="0" borderId="0" xfId="12" applyFont="1" applyAlignment="1">
      <alignment horizontal="center" vertical="center"/>
    </xf>
    <xf numFmtId="0" fontId="54" fillId="0" borderId="17" xfId="12" applyFont="1" applyBorder="1" applyAlignment="1">
      <alignment horizontal="center"/>
    </xf>
    <xf numFmtId="0" fontId="54" fillId="0" borderId="16" xfId="12" applyFont="1" applyBorder="1" applyAlignment="1">
      <alignment horizontal="center"/>
    </xf>
    <xf numFmtId="0" fontId="54" fillId="0" borderId="21" xfId="12" applyFont="1" applyBorder="1" applyAlignment="1">
      <alignment horizontal="center"/>
    </xf>
    <xf numFmtId="0" fontId="54" fillId="0" borderId="20" xfId="12" applyFont="1" applyBorder="1" applyAlignment="1">
      <alignment horizontal="center"/>
    </xf>
    <xf numFmtId="14" fontId="2" fillId="0" borderId="0" xfId="12" applyNumberFormat="1" applyFont="1" applyAlignment="1">
      <alignment horizontal="center" vertical="center"/>
    </xf>
    <xf numFmtId="0" fontId="55" fillId="0" borderId="0" xfId="12" applyFont="1" applyAlignment="1">
      <alignment horizontal="center" vertical="center"/>
    </xf>
    <xf numFmtId="0" fontId="56" fillId="0" borderId="0" xfId="12" applyFont="1" applyAlignment="1">
      <alignment horizontal="center" vertical="center"/>
    </xf>
    <xf numFmtId="0" fontId="43" fillId="0" borderId="0" xfId="12" applyFont="1" applyAlignment="1">
      <alignment horizontal="center" vertical="center"/>
    </xf>
    <xf numFmtId="49" fontId="57" fillId="0" borderId="21" xfId="12" applyNumberFormat="1" applyFont="1" applyBorder="1" applyAlignment="1">
      <alignment horizontal="center" vertical="center" shrinkToFit="1"/>
    </xf>
    <xf numFmtId="49" fontId="57" fillId="0" borderId="20" xfId="12" applyNumberFormat="1" applyFont="1" applyBorder="1" applyAlignment="1">
      <alignment horizontal="center" vertical="center" shrinkToFit="1"/>
    </xf>
    <xf numFmtId="0" fontId="21" fillId="0" borderId="1" xfId="12" applyFont="1" applyBorder="1" applyAlignment="1">
      <alignment horizontal="center" vertical="center"/>
    </xf>
    <xf numFmtId="49" fontId="22" fillId="0" borderId="1" xfId="12" applyNumberFormat="1" applyFont="1" applyBorder="1" applyAlignment="1">
      <alignment horizontal="center" vertical="center" shrinkToFit="1"/>
    </xf>
    <xf numFmtId="0" fontId="23" fillId="0" borderId="1" xfId="12" applyFont="1" applyBorder="1" applyAlignment="1">
      <alignment horizontal="center"/>
    </xf>
    <xf numFmtId="0" fontId="29" fillId="0" borderId="21" xfId="12" applyFont="1" applyBorder="1" applyAlignment="1">
      <alignment horizontal="center" vertical="center"/>
    </xf>
    <xf numFmtId="0" fontId="29" fillId="0" borderId="0" xfId="12" applyFont="1" applyAlignment="1">
      <alignment horizontal="center" vertical="center"/>
    </xf>
    <xf numFmtId="0" fontId="29" fillId="0" borderId="20" xfId="12" applyFont="1" applyBorder="1" applyAlignment="1">
      <alignment horizontal="center" vertical="center"/>
    </xf>
    <xf numFmtId="0" fontId="21" fillId="14" borderId="21" xfId="12" applyFont="1" applyFill="1" applyBorder="1" applyAlignment="1">
      <alignment horizontal="center" vertical="center" wrapText="1"/>
    </xf>
    <xf numFmtId="0" fontId="21" fillId="14" borderId="0" xfId="12" applyFont="1" applyFill="1" applyAlignment="1">
      <alignment horizontal="center" vertical="center" wrapText="1"/>
    </xf>
    <xf numFmtId="0" fontId="21" fillId="14" borderId="20" xfId="12" applyFont="1" applyFill="1" applyBorder="1" applyAlignment="1">
      <alignment horizontal="center" vertical="center" wrapText="1"/>
    </xf>
    <xf numFmtId="0" fontId="21" fillId="14" borderId="22" xfId="12" applyFont="1" applyFill="1" applyBorder="1" applyAlignment="1">
      <alignment horizontal="center" vertical="center" wrapText="1"/>
    </xf>
    <xf numFmtId="0" fontId="21" fillId="14" borderId="23" xfId="12" applyFont="1" applyFill="1" applyBorder="1" applyAlignment="1">
      <alignment horizontal="center" vertical="center" wrapText="1"/>
    </xf>
    <xf numFmtId="0" fontId="21" fillId="14" borderId="24" xfId="12" applyFont="1" applyFill="1" applyBorder="1" applyAlignment="1">
      <alignment horizontal="center" vertical="center" wrapText="1"/>
    </xf>
    <xf numFmtId="0" fontId="2" fillId="14" borderId="21" xfId="12" applyFont="1" applyFill="1" applyBorder="1" applyAlignment="1">
      <alignment horizontal="center" vertical="center" wrapText="1"/>
    </xf>
    <xf numFmtId="0" fontId="2" fillId="14" borderId="0" xfId="12" applyFont="1" applyFill="1" applyAlignment="1">
      <alignment horizontal="center" vertical="center" wrapText="1"/>
    </xf>
    <xf numFmtId="0" fontId="2" fillId="14" borderId="20" xfId="12" applyFont="1" applyFill="1" applyBorder="1" applyAlignment="1">
      <alignment horizontal="center" vertical="center" wrapText="1"/>
    </xf>
    <xf numFmtId="0" fontId="2" fillId="14" borderId="22" xfId="12" applyFont="1" applyFill="1" applyBorder="1" applyAlignment="1">
      <alignment horizontal="center" vertical="center" wrapText="1"/>
    </xf>
    <xf numFmtId="0" fontId="2" fillId="14" borderId="23" xfId="12" applyFont="1" applyFill="1" applyBorder="1" applyAlignment="1">
      <alignment horizontal="center" vertical="center" wrapText="1"/>
    </xf>
    <xf numFmtId="0" fontId="2" fillId="14" borderId="24" xfId="12" applyFont="1" applyFill="1" applyBorder="1" applyAlignment="1">
      <alignment horizontal="center" vertical="center" wrapText="1"/>
    </xf>
    <xf numFmtId="0" fontId="29" fillId="0" borderId="17" xfId="12" applyFont="1" applyBorder="1" applyAlignment="1">
      <alignment horizontal="center" vertical="center"/>
    </xf>
    <xf numFmtId="0" fontId="29" fillId="0" borderId="15" xfId="12" applyFont="1" applyBorder="1" applyAlignment="1">
      <alignment horizontal="center" vertical="center"/>
    </xf>
    <xf numFmtId="0" fontId="29" fillId="0" borderId="16" xfId="12" applyFont="1" applyBorder="1" applyAlignment="1">
      <alignment horizontal="center" vertical="center"/>
    </xf>
    <xf numFmtId="0" fontId="29" fillId="0" borderId="0" xfId="12" applyFont="1" applyBorder="1" applyAlignment="1">
      <alignment horizontal="center" vertical="center"/>
    </xf>
    <xf numFmtId="0" fontId="23" fillId="14" borderId="17" xfId="13" applyFont="1" applyFill="1" applyBorder="1" applyAlignment="1">
      <alignment horizontal="center" vertical="center" wrapText="1"/>
    </xf>
    <xf numFmtId="0" fontId="23" fillId="14" borderId="15" xfId="13" applyFont="1" applyFill="1" applyBorder="1" applyAlignment="1">
      <alignment horizontal="center" vertical="center" wrapText="1"/>
    </xf>
    <xf numFmtId="0" fontId="23" fillId="14" borderId="16" xfId="13" applyFont="1" applyFill="1" applyBorder="1" applyAlignment="1">
      <alignment horizontal="center" vertical="center" wrapText="1"/>
    </xf>
    <xf numFmtId="0" fontId="23" fillId="14" borderId="22" xfId="13" applyFont="1" applyFill="1" applyBorder="1" applyAlignment="1">
      <alignment horizontal="center" vertical="center" wrapText="1"/>
    </xf>
    <xf numFmtId="0" fontId="23" fillId="14" borderId="23" xfId="13" applyFont="1" applyFill="1" applyBorder="1" applyAlignment="1">
      <alignment horizontal="center" vertical="center" wrapText="1"/>
    </xf>
    <xf numFmtId="0" fontId="23" fillId="14" borderId="24" xfId="13" applyFont="1" applyFill="1" applyBorder="1" applyAlignment="1">
      <alignment horizontal="center" vertical="center" wrapText="1"/>
    </xf>
    <xf numFmtId="0" fontId="19" fillId="20" borderId="17" xfId="12" applyFont="1" applyFill="1" applyBorder="1" applyAlignment="1">
      <alignment horizontal="center" vertical="center" wrapText="1"/>
    </xf>
    <xf numFmtId="0" fontId="3" fillId="20" borderId="15" xfId="12" applyFont="1" applyFill="1" applyBorder="1" applyAlignment="1">
      <alignment horizontal="center" vertical="center" wrapText="1"/>
    </xf>
    <xf numFmtId="0" fontId="3" fillId="20" borderId="16" xfId="12" applyFont="1" applyFill="1" applyBorder="1" applyAlignment="1">
      <alignment horizontal="center" vertical="center" wrapText="1"/>
    </xf>
    <xf numFmtId="0" fontId="3" fillId="20" borderId="22" xfId="12" applyFont="1" applyFill="1" applyBorder="1" applyAlignment="1">
      <alignment horizontal="center" vertical="center" wrapText="1"/>
    </xf>
    <xf numFmtId="0" fontId="3" fillId="20" borderId="23" xfId="12" applyFont="1" applyFill="1" applyBorder="1" applyAlignment="1">
      <alignment horizontal="center" vertical="center" wrapText="1"/>
    </xf>
    <xf numFmtId="0" fontId="3" fillId="20" borderId="24" xfId="12" applyFont="1" applyFill="1" applyBorder="1" applyAlignment="1">
      <alignment horizontal="center" vertical="center" wrapText="1"/>
    </xf>
    <xf numFmtId="0" fontId="24" fillId="0" borderId="16" xfId="12" applyFont="1" applyBorder="1" applyAlignment="1">
      <alignment horizontal="center" vertical="center"/>
    </xf>
    <xf numFmtId="0" fontId="24" fillId="0" borderId="0" xfId="12" applyFont="1" applyBorder="1" applyAlignment="1">
      <alignment horizontal="center" vertical="center"/>
    </xf>
    <xf numFmtId="0" fontId="24" fillId="0" borderId="20" xfId="12" applyFont="1" applyBorder="1" applyAlignment="1">
      <alignment horizontal="center" vertical="center"/>
    </xf>
    <xf numFmtId="0" fontId="2" fillId="0" borderId="3" xfId="12" applyFont="1" applyBorder="1" applyAlignment="1">
      <alignment horizontal="center" vertical="center"/>
    </xf>
    <xf numFmtId="0" fontId="2" fillId="0" borderId="4" xfId="12" applyFont="1" applyBorder="1" applyAlignment="1">
      <alignment horizontal="center" vertical="center"/>
    </xf>
    <xf numFmtId="0" fontId="2" fillId="0" borderId="2" xfId="12" applyFont="1" applyBorder="1" applyAlignment="1">
      <alignment horizontal="center" vertical="center"/>
    </xf>
    <xf numFmtId="14" fontId="2" fillId="0" borderId="2" xfId="12" applyNumberFormat="1" applyFont="1" applyBorder="1" applyAlignment="1">
      <alignment horizontal="center" vertical="center"/>
    </xf>
    <xf numFmtId="0" fontId="35" fillId="0" borderId="6" xfId="12" applyFont="1" applyBorder="1" applyAlignment="1">
      <alignment horizontal="center" vertical="center"/>
    </xf>
    <xf numFmtId="0" fontId="35" fillId="0" borderId="7" xfId="12" applyFont="1" applyBorder="1" applyAlignment="1">
      <alignment horizontal="center" vertical="center"/>
    </xf>
    <xf numFmtId="0" fontId="35" fillId="0" borderId="9" xfId="12" applyFont="1" applyBorder="1" applyAlignment="1">
      <alignment horizontal="center" vertical="center"/>
    </xf>
    <xf numFmtId="0" fontId="35" fillId="0" borderId="10" xfId="12" applyFont="1" applyBorder="1" applyAlignment="1">
      <alignment horizontal="center" vertical="center"/>
    </xf>
    <xf numFmtId="49" fontId="22" fillId="0" borderId="26" xfId="12" applyNumberFormat="1" applyFont="1" applyBorder="1" applyAlignment="1">
      <alignment horizontal="center" vertical="center" shrinkToFit="1"/>
    </xf>
    <xf numFmtId="0" fontId="9" fillId="20" borderId="15" xfId="12" applyFont="1" applyFill="1" applyBorder="1" applyAlignment="1">
      <alignment horizontal="center" vertical="center" wrapText="1"/>
    </xf>
    <xf numFmtId="0" fontId="9" fillId="20" borderId="16" xfId="12" applyFont="1" applyFill="1" applyBorder="1" applyAlignment="1">
      <alignment horizontal="center" vertical="center" wrapText="1"/>
    </xf>
    <xf numFmtId="0" fontId="9" fillId="20" borderId="23" xfId="12" applyFont="1" applyFill="1" applyBorder="1" applyAlignment="1">
      <alignment horizontal="center" vertical="center" wrapText="1"/>
    </xf>
    <xf numFmtId="0" fontId="9" fillId="20" borderId="24" xfId="12" applyFont="1" applyFill="1" applyBorder="1" applyAlignment="1">
      <alignment horizontal="center" vertical="center" wrapText="1"/>
    </xf>
    <xf numFmtId="0" fontId="19" fillId="20" borderId="15" xfId="12" applyFont="1" applyFill="1" applyBorder="1" applyAlignment="1">
      <alignment horizontal="center" vertical="center" wrapText="1"/>
    </xf>
    <xf numFmtId="0" fontId="19" fillId="20" borderId="16" xfId="12" applyFont="1" applyFill="1" applyBorder="1" applyAlignment="1">
      <alignment horizontal="center" vertical="center" wrapText="1"/>
    </xf>
    <xf numFmtId="0" fontId="19" fillId="20" borderId="22" xfId="12" applyFont="1" applyFill="1" applyBorder="1" applyAlignment="1">
      <alignment horizontal="center" vertical="center" wrapText="1"/>
    </xf>
    <xf numFmtId="0" fontId="19" fillId="20" borderId="23" xfId="12" applyFont="1" applyFill="1" applyBorder="1" applyAlignment="1">
      <alignment horizontal="center" vertical="center" wrapText="1"/>
    </xf>
    <xf numFmtId="0" fontId="19" fillId="20" borderId="24" xfId="12" applyFont="1" applyFill="1" applyBorder="1" applyAlignment="1">
      <alignment horizontal="center" vertical="center" wrapText="1"/>
    </xf>
    <xf numFmtId="0" fontId="29" fillId="0" borderId="22" xfId="12" applyFont="1" applyBorder="1" applyAlignment="1">
      <alignment horizontal="center" vertical="center"/>
    </xf>
    <xf numFmtId="0" fontId="29" fillId="0" borderId="23" xfId="12" applyFont="1" applyBorder="1" applyAlignment="1">
      <alignment horizontal="center" vertical="center"/>
    </xf>
    <xf numFmtId="0" fontId="29" fillId="0" borderId="24" xfId="12" applyFont="1" applyBorder="1" applyAlignment="1">
      <alignment horizontal="center" vertical="center"/>
    </xf>
    <xf numFmtId="0" fontId="51" fillId="20" borderId="17" xfId="12" applyFont="1" applyFill="1" applyBorder="1" applyAlignment="1">
      <alignment horizontal="center" vertical="center" wrapText="1"/>
    </xf>
    <xf numFmtId="0" fontId="9" fillId="20" borderId="22" xfId="12" applyFont="1" applyFill="1" applyBorder="1" applyAlignment="1">
      <alignment horizontal="center" vertical="center" wrapText="1"/>
    </xf>
    <xf numFmtId="0" fontId="3" fillId="20" borderId="17" xfId="12" applyFont="1" applyFill="1" applyBorder="1" applyAlignment="1">
      <alignment horizontal="center" vertical="center" wrapText="1"/>
    </xf>
    <xf numFmtId="0" fontId="9" fillId="20" borderId="17" xfId="12" applyFont="1" applyFill="1" applyBorder="1" applyAlignment="1">
      <alignment horizontal="center" vertical="center" wrapText="1"/>
    </xf>
    <xf numFmtId="0" fontId="24" fillId="0" borderId="17" xfId="12" applyFont="1" applyBorder="1" applyAlignment="1">
      <alignment horizontal="center" vertical="center"/>
    </xf>
    <xf numFmtId="0" fontId="24" fillId="0" borderId="21" xfId="12" applyFont="1" applyBorder="1" applyAlignment="1">
      <alignment horizontal="center" vertical="center"/>
    </xf>
    <xf numFmtId="14" fontId="2" fillId="0" borderId="3" xfId="12" applyNumberFormat="1" applyFont="1" applyBorder="1" applyAlignment="1">
      <alignment horizontal="center" vertical="center"/>
    </xf>
    <xf numFmtId="14" fontId="2" fillId="0" borderId="4" xfId="12" applyNumberFormat="1" applyFont="1" applyBorder="1" applyAlignment="1">
      <alignment horizontal="center" vertical="center"/>
    </xf>
    <xf numFmtId="0" fontId="35" fillId="0" borderId="40" xfId="12" applyFont="1" applyBorder="1" applyAlignment="1">
      <alignment horizontal="center" vertical="center"/>
    </xf>
    <xf numFmtId="0" fontId="35" fillId="0" borderId="21" xfId="12" applyFont="1" applyBorder="1" applyAlignment="1">
      <alignment horizontal="center" vertical="center"/>
    </xf>
    <xf numFmtId="0" fontId="35" fillId="0" borderId="0" xfId="12" applyFont="1" applyAlignment="1">
      <alignment horizontal="center" vertical="center"/>
    </xf>
    <xf numFmtId="0" fontId="35" fillId="0" borderId="14" xfId="12" applyFont="1" applyBorder="1" applyAlignment="1">
      <alignment horizontal="center" vertical="center"/>
    </xf>
    <xf numFmtId="49" fontId="22" fillId="0" borderId="11" xfId="12" applyNumberFormat="1" applyFont="1" applyBorder="1" applyAlignment="1">
      <alignment horizontal="center" vertical="center" shrinkToFit="1"/>
    </xf>
    <xf numFmtId="49" fontId="22" fillId="0" borderId="37" xfId="12" applyNumberFormat="1" applyFont="1" applyBorder="1" applyAlignment="1">
      <alignment horizontal="center" vertical="center" shrinkToFit="1"/>
    </xf>
    <xf numFmtId="0" fontId="19" fillId="8" borderId="17" xfId="12" applyFont="1" applyFill="1" applyBorder="1" applyAlignment="1">
      <alignment horizontal="center" vertical="center" wrapText="1"/>
    </xf>
    <xf numFmtId="0" fontId="19" fillId="8" borderId="15" xfId="12" applyFont="1" applyFill="1" applyBorder="1" applyAlignment="1">
      <alignment horizontal="center" vertical="center" wrapText="1"/>
    </xf>
    <xf numFmtId="0" fontId="19" fillId="8" borderId="16" xfId="12" applyFont="1" applyFill="1" applyBorder="1" applyAlignment="1">
      <alignment horizontal="center" vertical="center" wrapText="1"/>
    </xf>
    <xf numFmtId="0" fontId="19" fillId="8" borderId="22" xfId="12" applyFont="1" applyFill="1" applyBorder="1" applyAlignment="1">
      <alignment horizontal="center" vertical="center" wrapText="1"/>
    </xf>
    <xf numFmtId="0" fontId="19" fillId="8" borderId="23" xfId="12" applyFont="1" applyFill="1" applyBorder="1" applyAlignment="1">
      <alignment horizontal="center" vertical="center" wrapText="1"/>
    </xf>
    <xf numFmtId="0" fontId="19" fillId="8" borderId="24" xfId="12" applyFont="1" applyFill="1" applyBorder="1" applyAlignment="1">
      <alignment horizontal="center" vertical="center" wrapText="1"/>
    </xf>
    <xf numFmtId="0" fontId="65" fillId="8" borderId="17" xfId="12" applyFont="1" applyFill="1" applyBorder="1" applyAlignment="1">
      <alignment horizontal="center" vertical="center" wrapText="1"/>
    </xf>
    <xf numFmtId="0" fontId="65" fillId="8" borderId="15" xfId="12" applyFont="1" applyFill="1" applyBorder="1" applyAlignment="1">
      <alignment horizontal="center" vertical="center" wrapText="1"/>
    </xf>
    <xf numFmtId="0" fontId="65" fillId="8" borderId="22" xfId="12" applyFont="1" applyFill="1" applyBorder="1" applyAlignment="1">
      <alignment horizontal="center" vertical="center" wrapText="1"/>
    </xf>
    <xf numFmtId="0" fontId="65" fillId="8" borderId="23" xfId="12" applyFont="1" applyFill="1" applyBorder="1" applyAlignment="1">
      <alignment horizontal="center" vertical="center" wrapText="1"/>
    </xf>
    <xf numFmtId="0" fontId="2" fillId="21" borderId="17" xfId="12" applyFont="1" applyFill="1" applyBorder="1" applyAlignment="1">
      <alignment horizontal="center" vertical="center" wrapText="1"/>
    </xf>
    <xf numFmtId="0" fontId="2" fillId="21" borderId="22" xfId="12" applyFont="1" applyFill="1" applyBorder="1" applyAlignment="1">
      <alignment horizontal="center" vertical="center" wrapText="1"/>
    </xf>
    <xf numFmtId="0" fontId="35" fillId="0" borderId="48" xfId="12" applyFont="1" applyBorder="1" applyAlignment="1">
      <alignment horizontal="center" vertical="center"/>
    </xf>
    <xf numFmtId="0" fontId="35" fillId="0" borderId="49" xfId="12" applyFont="1" applyBorder="1" applyAlignment="1">
      <alignment horizontal="center" vertical="center"/>
    </xf>
    <xf numFmtId="0" fontId="35" fillId="0" borderId="50" xfId="12" applyFont="1" applyBorder="1" applyAlignment="1">
      <alignment horizontal="center" vertical="center"/>
    </xf>
    <xf numFmtId="0" fontId="35" fillId="0" borderId="41" xfId="12" applyFont="1" applyBorder="1" applyAlignment="1">
      <alignment horizontal="center" vertical="center"/>
    </xf>
    <xf numFmtId="0" fontId="35" fillId="0" borderId="36" xfId="12" applyFont="1" applyBorder="1" applyAlignment="1">
      <alignment horizontal="center" vertical="center"/>
    </xf>
    <xf numFmtId="0" fontId="35" fillId="0" borderId="42" xfId="12" applyFont="1" applyBorder="1" applyAlignment="1">
      <alignment horizontal="center" vertical="center"/>
    </xf>
    <xf numFmtId="0" fontId="19" fillId="7" borderId="17" xfId="12" applyFont="1" applyFill="1" applyBorder="1" applyAlignment="1">
      <alignment horizontal="center" vertical="center" wrapText="1"/>
    </xf>
    <xf numFmtId="0" fontId="19" fillId="7" borderId="22" xfId="12" applyFont="1" applyFill="1" applyBorder="1" applyAlignment="1">
      <alignment horizontal="center" vertical="center" wrapText="1"/>
    </xf>
    <xf numFmtId="0" fontId="51" fillId="8" borderId="5" xfId="17" applyFont="1" applyFill="1" applyBorder="1" applyAlignment="1">
      <alignment horizontal="center" vertical="center" wrapText="1"/>
    </xf>
    <xf numFmtId="0" fontId="51" fillId="8" borderId="6" xfId="17" applyFont="1" applyFill="1" applyBorder="1" applyAlignment="1">
      <alignment horizontal="center" vertical="center" wrapText="1"/>
    </xf>
    <xf numFmtId="0" fontId="51" fillId="8" borderId="7" xfId="17" applyFont="1" applyFill="1" applyBorder="1" applyAlignment="1">
      <alignment horizontal="center" vertical="center" wrapText="1"/>
    </xf>
    <xf numFmtId="0" fontId="51" fillId="8" borderId="8" xfId="17" applyFont="1" applyFill="1" applyBorder="1" applyAlignment="1">
      <alignment horizontal="center" vertical="center" wrapText="1"/>
    </xf>
    <xf numFmtId="0" fontId="51" fillId="8" borderId="9" xfId="17" applyFont="1" applyFill="1" applyBorder="1" applyAlignment="1">
      <alignment horizontal="center" vertical="center" wrapText="1"/>
    </xf>
    <xf numFmtId="0" fontId="51" fillId="8" borderId="10" xfId="17" applyFont="1" applyFill="1" applyBorder="1" applyAlignment="1">
      <alignment horizontal="center" vertical="center" wrapText="1"/>
    </xf>
    <xf numFmtId="0" fontId="64" fillId="8" borderId="5" xfId="17" applyFont="1" applyFill="1" applyBorder="1" applyAlignment="1">
      <alignment horizontal="center" vertical="center" wrapText="1"/>
    </xf>
    <xf numFmtId="0" fontId="64" fillId="8" borderId="6" xfId="17" applyFont="1" applyFill="1" applyBorder="1" applyAlignment="1">
      <alignment horizontal="center" vertical="center" wrapText="1"/>
    </xf>
    <xf numFmtId="0" fontId="64" fillId="8" borderId="7" xfId="17" applyFont="1" applyFill="1" applyBorder="1" applyAlignment="1">
      <alignment horizontal="center" vertical="center" wrapText="1"/>
    </xf>
    <xf numFmtId="0" fontId="64" fillId="8" borderId="8" xfId="17" applyFont="1" applyFill="1" applyBorder="1" applyAlignment="1">
      <alignment horizontal="center" vertical="center" wrapText="1"/>
    </xf>
    <xf numFmtId="0" fontId="64" fillId="8" borderId="9" xfId="17" applyFont="1" applyFill="1" applyBorder="1" applyAlignment="1">
      <alignment horizontal="center" vertical="center" wrapText="1"/>
    </xf>
    <xf numFmtId="0" fontId="64" fillId="8" borderId="10" xfId="17" applyFont="1" applyFill="1" applyBorder="1" applyAlignment="1">
      <alignment horizontal="center" vertical="center" wrapText="1"/>
    </xf>
    <xf numFmtId="0" fontId="65" fillId="8" borderId="16" xfId="12" applyFont="1" applyFill="1" applyBorder="1" applyAlignment="1">
      <alignment horizontal="center" vertical="center" wrapText="1"/>
    </xf>
    <xf numFmtId="0" fontId="65" fillId="8" borderId="24" xfId="12" applyFont="1" applyFill="1" applyBorder="1" applyAlignment="1">
      <alignment horizontal="center" vertical="center" wrapText="1"/>
    </xf>
    <xf numFmtId="0" fontId="2" fillId="0" borderId="5" xfId="12" applyFont="1" applyBorder="1" applyAlignment="1">
      <alignment horizontal="center" vertical="center"/>
    </xf>
    <xf numFmtId="0" fontId="2" fillId="0" borderId="6" xfId="12" applyFont="1" applyBorder="1" applyAlignment="1">
      <alignment horizontal="center" vertical="center"/>
    </xf>
    <xf numFmtId="0" fontId="2" fillId="0" borderId="7" xfId="12" applyFont="1" applyBorder="1" applyAlignment="1">
      <alignment horizontal="center" vertical="center"/>
    </xf>
    <xf numFmtId="14" fontId="30" fillId="0" borderId="2" xfId="7" applyNumberFormat="1" applyFont="1" applyBorder="1" applyAlignment="1">
      <alignment horizontal="center" vertical="center"/>
    </xf>
    <xf numFmtId="14" fontId="30" fillId="0" borderId="3" xfId="7" applyNumberFormat="1" applyFont="1" applyBorder="1" applyAlignment="1">
      <alignment horizontal="center" vertical="center"/>
    </xf>
    <xf numFmtId="14" fontId="30" fillId="0" borderId="4" xfId="7" applyNumberFormat="1" applyFont="1" applyBorder="1" applyAlignment="1">
      <alignment horizontal="center" vertical="center"/>
    </xf>
    <xf numFmtId="0" fontId="35" fillId="0" borderId="17" xfId="12" applyFont="1" applyBorder="1" applyAlignment="1">
      <alignment horizontal="center" vertical="center"/>
    </xf>
    <xf numFmtId="0" fontId="35" fillId="0" borderId="15" xfId="12" applyFont="1" applyBorder="1" applyAlignment="1">
      <alignment horizontal="center" vertical="center"/>
    </xf>
    <xf numFmtId="0" fontId="35" fillId="0" borderId="16" xfId="12" applyFont="1" applyBorder="1" applyAlignment="1">
      <alignment horizontal="center" vertical="center"/>
    </xf>
    <xf numFmtId="0" fontId="35" fillId="0" borderId="22" xfId="12" applyFont="1" applyBorder="1" applyAlignment="1">
      <alignment horizontal="center" vertical="center"/>
    </xf>
    <xf numFmtId="0" fontId="35" fillId="0" borderId="23" xfId="12" applyFont="1" applyBorder="1" applyAlignment="1">
      <alignment horizontal="center" vertical="center"/>
    </xf>
    <xf numFmtId="0" fontId="35" fillId="0" borderId="20" xfId="12" applyFont="1" applyBorder="1" applyAlignment="1">
      <alignment horizontal="center" vertical="center"/>
    </xf>
    <xf numFmtId="0" fontId="9" fillId="14" borderId="17" xfId="7" applyFont="1" applyFill="1" applyBorder="1" applyAlignment="1">
      <alignment horizontal="center" vertical="center" wrapText="1"/>
    </xf>
    <xf numFmtId="0" fontId="9" fillId="14" borderId="15" xfId="7" applyFont="1" applyFill="1" applyBorder="1" applyAlignment="1">
      <alignment horizontal="center" vertical="center" wrapText="1"/>
    </xf>
    <xf numFmtId="0" fontId="9" fillId="14" borderId="16" xfId="7" applyFont="1" applyFill="1" applyBorder="1" applyAlignment="1">
      <alignment horizontal="center" vertical="center" wrapText="1"/>
    </xf>
    <xf numFmtId="0" fontId="9" fillId="14" borderId="22" xfId="7" applyFont="1" applyFill="1" applyBorder="1" applyAlignment="1">
      <alignment horizontal="center" vertical="center" wrapText="1"/>
    </xf>
    <xf numFmtId="0" fontId="9" fillId="14" borderId="23" xfId="7" applyFont="1" applyFill="1" applyBorder="1" applyAlignment="1">
      <alignment horizontal="center" vertical="center" wrapText="1"/>
    </xf>
    <xf numFmtId="0" fontId="9" fillId="14" borderId="24" xfId="7" applyFont="1" applyFill="1" applyBorder="1" applyAlignment="1">
      <alignment horizontal="center" vertical="center" wrapText="1"/>
    </xf>
    <xf numFmtId="0" fontId="9" fillId="14" borderId="21" xfId="7" applyFont="1" applyFill="1" applyBorder="1" applyAlignment="1">
      <alignment horizontal="center" vertical="center" wrapText="1"/>
    </xf>
    <xf numFmtId="0" fontId="9" fillId="14" borderId="0" xfId="7" applyFont="1" applyFill="1" applyAlignment="1">
      <alignment horizontal="center" vertical="center" wrapText="1"/>
    </xf>
    <xf numFmtId="0" fontId="9" fillId="14" borderId="14" xfId="7" applyFont="1" applyFill="1" applyBorder="1" applyAlignment="1">
      <alignment horizontal="center" vertical="center" wrapText="1"/>
    </xf>
    <xf numFmtId="0" fontId="9" fillId="14" borderId="10" xfId="7" applyFont="1" applyFill="1" applyBorder="1" applyAlignment="1">
      <alignment horizontal="center" vertical="center" wrapText="1"/>
    </xf>
    <xf numFmtId="0" fontId="9" fillId="14" borderId="12" xfId="7" applyFont="1" applyFill="1" applyBorder="1" applyAlignment="1">
      <alignment horizontal="center" vertical="center" wrapText="1"/>
    </xf>
    <xf numFmtId="0" fontId="9" fillId="14" borderId="1" xfId="7" applyFont="1" applyFill="1" applyBorder="1" applyAlignment="1">
      <alignment horizontal="center" vertical="center" wrapText="1"/>
    </xf>
    <xf numFmtId="0" fontId="9" fillId="14" borderId="4" xfId="7" applyFont="1" applyFill="1" applyBorder="1" applyAlignment="1">
      <alignment horizontal="center" vertical="center" wrapText="1"/>
    </xf>
    <xf numFmtId="0" fontId="1" fillId="0" borderId="22" xfId="12" applyBorder="1" applyAlignment="1">
      <alignment horizontal="center"/>
    </xf>
    <xf numFmtId="0" fontId="1" fillId="0" borderId="23" xfId="12" applyBorder="1" applyAlignment="1">
      <alignment horizontal="center"/>
    </xf>
    <xf numFmtId="0" fontId="1" fillId="0" borderId="24" xfId="12" applyBorder="1" applyAlignment="1">
      <alignment horizontal="center"/>
    </xf>
    <xf numFmtId="0" fontId="9" fillId="14" borderId="31" xfId="7" applyFont="1" applyFill="1" applyBorder="1" applyAlignment="1">
      <alignment horizontal="center" vertical="center" wrapText="1"/>
    </xf>
    <xf numFmtId="0" fontId="9" fillId="14" borderId="18" xfId="7" applyFont="1" applyFill="1" applyBorder="1" applyAlignment="1">
      <alignment horizontal="center" vertical="center" wrapText="1"/>
    </xf>
    <xf numFmtId="0" fontId="9" fillId="14" borderId="19" xfId="7" applyFont="1" applyFill="1" applyBorder="1" applyAlignment="1">
      <alignment horizontal="center" vertical="center" wrapText="1"/>
    </xf>
    <xf numFmtId="0" fontId="9" fillId="14" borderId="35" xfId="7" applyFont="1" applyFill="1" applyBorder="1" applyAlignment="1">
      <alignment horizontal="center" vertical="center" wrapText="1"/>
    </xf>
    <xf numFmtId="0" fontId="9" fillId="14" borderId="27" xfId="7" applyFont="1" applyFill="1" applyBorder="1" applyAlignment="1">
      <alignment horizontal="center" vertical="center" wrapText="1"/>
    </xf>
    <xf numFmtId="0" fontId="9" fillId="14" borderId="28" xfId="7" applyFont="1" applyFill="1" applyBorder="1" applyAlignment="1">
      <alignment horizontal="center" vertical="center" wrapText="1"/>
    </xf>
    <xf numFmtId="0" fontId="23" fillId="20" borderId="17" xfId="12" applyFont="1" applyFill="1" applyBorder="1" applyAlignment="1">
      <alignment horizontal="center" vertical="center" wrapText="1"/>
    </xf>
    <xf numFmtId="0" fontId="23" fillId="20" borderId="15" xfId="12" applyFont="1" applyFill="1" applyBorder="1" applyAlignment="1">
      <alignment horizontal="center" vertical="center" wrapText="1"/>
    </xf>
    <xf numFmtId="0" fontId="23" fillId="20" borderId="16" xfId="12" applyFont="1" applyFill="1" applyBorder="1" applyAlignment="1">
      <alignment horizontal="center" vertical="center" wrapText="1"/>
    </xf>
    <xf numFmtId="0" fontId="23" fillId="20" borderId="22" xfId="12" applyFont="1" applyFill="1" applyBorder="1" applyAlignment="1">
      <alignment horizontal="center" vertical="center" wrapText="1"/>
    </xf>
    <xf numFmtId="0" fontId="23" fillId="20" borderId="23" xfId="12" applyFont="1" applyFill="1" applyBorder="1" applyAlignment="1">
      <alignment horizontal="center" vertical="center" wrapText="1"/>
    </xf>
    <xf numFmtId="0" fontId="23" fillId="20" borderId="24" xfId="12" applyFont="1" applyFill="1" applyBorder="1" applyAlignment="1">
      <alignment horizontal="center" vertical="center" wrapText="1"/>
    </xf>
    <xf numFmtId="0" fontId="0" fillId="20" borderId="17" xfId="12" applyFont="1" applyFill="1" applyBorder="1" applyAlignment="1">
      <alignment horizontal="center" vertical="center" wrapText="1"/>
    </xf>
    <xf numFmtId="0" fontId="1" fillId="20" borderId="15" xfId="12" applyFill="1" applyBorder="1" applyAlignment="1">
      <alignment horizontal="center" vertical="center" wrapText="1"/>
    </xf>
    <xf numFmtId="0" fontId="1" fillId="20" borderId="16" xfId="12" applyFill="1" applyBorder="1" applyAlignment="1">
      <alignment horizontal="center" vertical="center" wrapText="1"/>
    </xf>
    <xf numFmtId="0" fontId="1" fillId="20" borderId="22" xfId="12" applyFill="1" applyBorder="1" applyAlignment="1">
      <alignment horizontal="center" vertical="center" wrapText="1"/>
    </xf>
    <xf numFmtId="0" fontId="1" fillId="20" borderId="23" xfId="12" applyFill="1" applyBorder="1" applyAlignment="1">
      <alignment horizontal="center" vertical="center" wrapText="1"/>
    </xf>
    <xf numFmtId="0" fontId="1" fillId="20" borderId="24" xfId="12" applyFill="1" applyBorder="1" applyAlignment="1">
      <alignment horizontal="center" vertical="center" wrapText="1"/>
    </xf>
    <xf numFmtId="0" fontId="35" fillId="0" borderId="39" xfId="12" applyFont="1" applyBorder="1" applyAlignment="1">
      <alignment horizontal="center" vertical="center"/>
    </xf>
    <xf numFmtId="0" fontId="0" fillId="20" borderId="15" xfId="12" applyFont="1" applyFill="1" applyBorder="1" applyAlignment="1">
      <alignment horizontal="center" vertical="center" wrapText="1"/>
    </xf>
    <xf numFmtId="0" fontId="0" fillId="20" borderId="16" xfId="12" applyFont="1" applyFill="1" applyBorder="1" applyAlignment="1">
      <alignment horizontal="center" vertical="center" wrapText="1"/>
    </xf>
    <xf numFmtId="0" fontId="0" fillId="20" borderId="22" xfId="12" applyFont="1" applyFill="1" applyBorder="1" applyAlignment="1">
      <alignment horizontal="center" vertical="center" wrapText="1"/>
    </xf>
    <xf numFmtId="0" fontId="0" fillId="20" borderId="23" xfId="12" applyFont="1" applyFill="1" applyBorder="1" applyAlignment="1">
      <alignment horizontal="center" vertical="center" wrapText="1"/>
    </xf>
    <xf numFmtId="0" fontId="0" fillId="20" borderId="24" xfId="12" applyFont="1" applyFill="1" applyBorder="1" applyAlignment="1">
      <alignment horizontal="center" vertical="center" wrapText="1"/>
    </xf>
    <xf numFmtId="0" fontId="2" fillId="0" borderId="51" xfId="12" applyFont="1" applyBorder="1" applyAlignment="1">
      <alignment horizontal="center" vertical="center"/>
    </xf>
    <xf numFmtId="0" fontId="2" fillId="0" borderId="25" xfId="12" applyFont="1" applyBorder="1" applyAlignment="1">
      <alignment horizontal="center" vertical="center"/>
    </xf>
    <xf numFmtId="0" fontId="21" fillId="0" borderId="2" xfId="12" applyFont="1" applyBorder="1" applyAlignment="1">
      <alignment horizontal="center" vertical="center"/>
    </xf>
    <xf numFmtId="0" fontId="21" fillId="0" borderId="25" xfId="12" applyFont="1" applyBorder="1" applyAlignment="1">
      <alignment horizontal="center" vertical="center"/>
    </xf>
    <xf numFmtId="0" fontId="21" fillId="20" borderId="17" xfId="12" applyFont="1" applyFill="1" applyBorder="1" applyAlignment="1">
      <alignment horizontal="center" vertical="center" wrapText="1"/>
    </xf>
    <xf numFmtId="0" fontId="21" fillId="20" borderId="15" xfId="12" applyFont="1" applyFill="1" applyBorder="1" applyAlignment="1">
      <alignment horizontal="center" vertical="center" wrapText="1"/>
    </xf>
    <xf numFmtId="0" fontId="21" fillId="20" borderId="16" xfId="12" applyFont="1" applyFill="1" applyBorder="1" applyAlignment="1">
      <alignment horizontal="center" vertical="center" wrapText="1"/>
    </xf>
    <xf numFmtId="0" fontId="21" fillId="20" borderId="22" xfId="12" applyFont="1" applyFill="1" applyBorder="1" applyAlignment="1">
      <alignment horizontal="center" vertical="center" wrapText="1"/>
    </xf>
    <xf numFmtId="0" fontId="21" fillId="20" borderId="23" xfId="12" applyFont="1" applyFill="1" applyBorder="1" applyAlignment="1">
      <alignment horizontal="center" vertical="center" wrapText="1"/>
    </xf>
    <xf numFmtId="0" fontId="21" fillId="20" borderId="24" xfId="12" applyFont="1" applyFill="1" applyBorder="1" applyAlignment="1">
      <alignment horizontal="center" vertical="center" wrapText="1"/>
    </xf>
    <xf numFmtId="0" fontId="2" fillId="20" borderId="17" xfId="12" applyFont="1" applyFill="1" applyBorder="1" applyAlignment="1">
      <alignment horizontal="center" vertical="center" wrapText="1"/>
    </xf>
    <xf numFmtId="0" fontId="2" fillId="20" borderId="15" xfId="12" applyFont="1" applyFill="1" applyBorder="1" applyAlignment="1">
      <alignment horizontal="center" vertical="center" wrapText="1"/>
    </xf>
    <xf numFmtId="0" fontId="2" fillId="20" borderId="16" xfId="12" applyFont="1" applyFill="1" applyBorder="1" applyAlignment="1">
      <alignment horizontal="center" vertical="center" wrapText="1"/>
    </xf>
    <xf numFmtId="0" fontId="2" fillId="20" borderId="22" xfId="12" applyFont="1" applyFill="1" applyBorder="1" applyAlignment="1">
      <alignment horizontal="center" vertical="center" wrapText="1"/>
    </xf>
    <xf numFmtId="0" fontId="2" fillId="20" borderId="23" xfId="12" applyFont="1" applyFill="1" applyBorder="1" applyAlignment="1">
      <alignment horizontal="center" vertical="center" wrapText="1"/>
    </xf>
    <xf numFmtId="0" fontId="2" fillId="20" borderId="24" xfId="12" applyFont="1" applyFill="1" applyBorder="1" applyAlignment="1">
      <alignment horizontal="center" vertical="center" wrapText="1"/>
    </xf>
    <xf numFmtId="0" fontId="21" fillId="21" borderId="41" xfId="12" applyFont="1" applyFill="1" applyBorder="1" applyAlignment="1">
      <alignment horizontal="center" vertical="center" wrapText="1"/>
    </xf>
    <xf numFmtId="0" fontId="21" fillId="21" borderId="36" xfId="12" applyFont="1" applyFill="1" applyBorder="1" applyAlignment="1">
      <alignment horizontal="center" vertical="center" wrapText="1"/>
    </xf>
    <xf numFmtId="0" fontId="21" fillId="21" borderId="42" xfId="12" applyFont="1" applyFill="1" applyBorder="1" applyAlignment="1">
      <alignment horizontal="center" vertical="center" wrapText="1"/>
    </xf>
    <xf numFmtId="0" fontId="61" fillId="0" borderId="17" xfId="12" applyFont="1" applyBorder="1" applyAlignment="1">
      <alignment horizontal="center" vertical="center"/>
    </xf>
    <xf numFmtId="0" fontId="61" fillId="0" borderId="15" xfId="12" applyFont="1" applyBorder="1" applyAlignment="1">
      <alignment horizontal="center" vertical="center"/>
    </xf>
    <xf numFmtId="0" fontId="61" fillId="0" borderId="16" xfId="12" applyFont="1" applyBorder="1" applyAlignment="1">
      <alignment horizontal="center" vertical="center"/>
    </xf>
    <xf numFmtId="0" fontId="61" fillId="0" borderId="21" xfId="12" applyFont="1" applyBorder="1" applyAlignment="1">
      <alignment horizontal="center" vertical="center"/>
    </xf>
    <xf numFmtId="0" fontId="61" fillId="0" borderId="0" xfId="12" applyFont="1" applyAlignment="1">
      <alignment horizontal="center" vertical="center"/>
    </xf>
    <xf numFmtId="0" fontId="61" fillId="0" borderId="20" xfId="12" applyFont="1" applyBorder="1" applyAlignment="1">
      <alignment horizontal="center" vertical="center"/>
    </xf>
    <xf numFmtId="0" fontId="61" fillId="0" borderId="39" xfId="12" applyFont="1" applyBorder="1" applyAlignment="1">
      <alignment horizontal="center" vertical="center"/>
    </xf>
    <xf numFmtId="0" fontId="61" fillId="0" borderId="9" xfId="12" applyFont="1" applyBorder="1" applyAlignment="1">
      <alignment horizontal="center" vertical="center"/>
    </xf>
    <xf numFmtId="0" fontId="61" fillId="0" borderId="29" xfId="12" applyFont="1" applyBorder="1" applyAlignment="1">
      <alignment horizontal="center" vertical="center"/>
    </xf>
    <xf numFmtId="0" fontId="23" fillId="21" borderId="41" xfId="12" applyFont="1" applyFill="1" applyBorder="1" applyAlignment="1">
      <alignment horizontal="center" vertical="center" wrapText="1"/>
    </xf>
    <xf numFmtId="0" fontId="23" fillId="21" borderId="36" xfId="12" applyFont="1" applyFill="1" applyBorder="1" applyAlignment="1">
      <alignment horizontal="center" vertical="center" wrapText="1"/>
    </xf>
    <xf numFmtId="0" fontId="23" fillId="21" borderId="42" xfId="12" applyFont="1" applyFill="1" applyBorder="1" applyAlignment="1">
      <alignment horizontal="center" vertical="center" wrapText="1"/>
    </xf>
    <xf numFmtId="0" fontId="0" fillId="21" borderId="41" xfId="12" applyFont="1" applyFill="1" applyBorder="1" applyAlignment="1">
      <alignment horizontal="center" vertical="center" wrapText="1"/>
    </xf>
    <xf numFmtId="0" fontId="1" fillId="21" borderId="36" xfId="12" applyFill="1" applyBorder="1" applyAlignment="1">
      <alignment horizontal="center" vertical="center" wrapText="1"/>
    </xf>
    <xf numFmtId="0" fontId="1" fillId="21" borderId="42" xfId="12" applyFill="1" applyBorder="1" applyAlignment="1">
      <alignment horizontal="center" vertical="center" wrapText="1"/>
    </xf>
    <xf numFmtId="0" fontId="23" fillId="21" borderId="17" xfId="12" applyFont="1" applyFill="1" applyBorder="1" applyAlignment="1">
      <alignment horizontal="center" vertical="center" wrapText="1"/>
    </xf>
    <xf numFmtId="0" fontId="23" fillId="21" borderId="15" xfId="12" applyFont="1" applyFill="1" applyBorder="1" applyAlignment="1">
      <alignment horizontal="center" vertical="center" wrapText="1"/>
    </xf>
    <xf numFmtId="0" fontId="23" fillId="21" borderId="16" xfId="12" applyFont="1" applyFill="1" applyBorder="1" applyAlignment="1">
      <alignment horizontal="center" vertical="center" wrapText="1"/>
    </xf>
    <xf numFmtId="0" fontId="23" fillId="21" borderId="22" xfId="12" applyFont="1" applyFill="1" applyBorder="1" applyAlignment="1">
      <alignment horizontal="center" vertical="center" wrapText="1"/>
    </xf>
    <xf numFmtId="0" fontId="23" fillId="21" borderId="23" xfId="12" applyFont="1" applyFill="1" applyBorder="1" applyAlignment="1">
      <alignment horizontal="center" vertical="center" wrapText="1"/>
    </xf>
    <xf numFmtId="0" fontId="23" fillId="21" borderId="24" xfId="12" applyFont="1" applyFill="1" applyBorder="1" applyAlignment="1">
      <alignment horizontal="center" vertical="center" wrapText="1"/>
    </xf>
    <xf numFmtId="0" fontId="1" fillId="21" borderId="15" xfId="12" applyFill="1" applyBorder="1" applyAlignment="1">
      <alignment horizontal="center" vertical="center" wrapText="1"/>
    </xf>
    <xf numFmtId="0" fontId="1" fillId="21" borderId="16" xfId="12" applyFill="1" applyBorder="1" applyAlignment="1">
      <alignment horizontal="center" vertical="center" wrapText="1"/>
    </xf>
    <xf numFmtId="0" fontId="1" fillId="21" borderId="22" xfId="12" applyFill="1" applyBorder="1" applyAlignment="1">
      <alignment horizontal="center" vertical="center" wrapText="1"/>
    </xf>
    <xf numFmtId="0" fontId="1" fillId="21" borderId="23" xfId="12" applyFill="1" applyBorder="1" applyAlignment="1">
      <alignment horizontal="center" vertical="center" wrapText="1"/>
    </xf>
    <xf numFmtId="0" fontId="1" fillId="21" borderId="24" xfId="12" applyFill="1" applyBorder="1" applyAlignment="1">
      <alignment horizontal="center" vertical="center" wrapText="1"/>
    </xf>
    <xf numFmtId="0" fontId="2" fillId="21" borderId="41" xfId="12" applyFont="1" applyFill="1" applyBorder="1" applyAlignment="1">
      <alignment horizontal="center" vertical="center" wrapText="1"/>
    </xf>
    <xf numFmtId="0" fontId="2" fillId="21" borderId="36" xfId="12" applyFont="1" applyFill="1" applyBorder="1" applyAlignment="1">
      <alignment horizontal="center" vertical="center" wrapText="1"/>
    </xf>
    <xf numFmtId="0" fontId="2" fillId="21" borderId="42" xfId="12" applyFont="1" applyFill="1" applyBorder="1" applyAlignment="1">
      <alignment horizontal="center" vertical="center" wrapText="1"/>
    </xf>
    <xf numFmtId="0" fontId="2" fillId="21" borderId="15" xfId="12" applyFont="1" applyFill="1" applyBorder="1" applyAlignment="1">
      <alignment horizontal="center" vertical="center" wrapText="1"/>
    </xf>
    <xf numFmtId="0" fontId="2" fillId="21" borderId="16" xfId="12" applyFont="1" applyFill="1" applyBorder="1" applyAlignment="1">
      <alignment horizontal="center" vertical="center" wrapText="1"/>
    </xf>
    <xf numFmtId="0" fontId="2" fillId="21" borderId="23" xfId="12" applyFont="1" applyFill="1" applyBorder="1" applyAlignment="1">
      <alignment horizontal="center" vertical="center" wrapText="1"/>
    </xf>
    <xf numFmtId="0" fontId="2" fillId="21" borderId="24" xfId="12" applyFont="1" applyFill="1" applyBorder="1" applyAlignment="1">
      <alignment horizontal="center" vertical="center" wrapText="1"/>
    </xf>
    <xf numFmtId="0" fontId="59" fillId="21" borderId="36" xfId="12" applyFont="1" applyFill="1" applyBorder="1" applyAlignment="1">
      <alignment horizontal="center" vertical="center"/>
    </xf>
    <xf numFmtId="0" fontId="59" fillId="21" borderId="42" xfId="12" applyFont="1" applyFill="1" applyBorder="1" applyAlignment="1">
      <alignment horizontal="center" vertical="center"/>
    </xf>
    <xf numFmtId="0" fontId="59" fillId="0" borderId="41" xfId="12" applyFont="1" applyBorder="1" applyAlignment="1">
      <alignment horizontal="center" vertical="center"/>
    </xf>
    <xf numFmtId="0" fontId="59" fillId="0" borderId="36" xfId="12" applyFont="1" applyBorder="1" applyAlignment="1">
      <alignment horizontal="center" vertical="center"/>
    </xf>
    <xf numFmtId="0" fontId="59" fillId="0" borderId="42" xfId="12" applyFont="1" applyBorder="1" applyAlignment="1">
      <alignment horizontal="center" vertical="center"/>
    </xf>
    <xf numFmtId="0" fontId="2" fillId="21" borderId="36" xfId="12" applyFont="1" applyFill="1" applyBorder="1" applyAlignment="1">
      <alignment horizontal="center" vertical="center"/>
    </xf>
    <xf numFmtId="0" fontId="2" fillId="21" borderId="42" xfId="12" applyFont="1" applyFill="1" applyBorder="1" applyAlignment="1">
      <alignment horizontal="center" vertical="center"/>
    </xf>
    <xf numFmtId="0" fontId="59" fillId="0" borderId="40" xfId="12" applyFont="1" applyBorder="1" applyAlignment="1">
      <alignment horizontal="center" vertical="center"/>
    </xf>
    <xf numFmtId="0" fontId="59" fillId="0" borderId="6" xfId="12" applyFont="1" applyBorder="1" applyAlignment="1">
      <alignment horizontal="center" vertical="center"/>
    </xf>
    <xf numFmtId="0" fontId="59" fillId="0" borderId="7" xfId="12" applyFont="1" applyBorder="1" applyAlignment="1">
      <alignment horizontal="center" vertical="center"/>
    </xf>
    <xf numFmtId="0" fontId="59" fillId="0" borderId="21" xfId="12" applyFont="1" applyBorder="1" applyAlignment="1">
      <alignment horizontal="center" vertical="center"/>
    </xf>
    <xf numFmtId="0" fontId="59" fillId="0" borderId="0" xfId="12" applyFont="1" applyAlignment="1">
      <alignment horizontal="center" vertical="center"/>
    </xf>
    <xf numFmtId="0" fontId="59" fillId="0" borderId="14" xfId="12" applyFont="1" applyBorder="1" applyAlignment="1">
      <alignment horizontal="center" vertical="center"/>
    </xf>
    <xf numFmtId="49" fontId="60" fillId="0" borderId="1" xfId="12" applyNumberFormat="1" applyFont="1" applyBorder="1" applyAlignment="1">
      <alignment horizontal="center" vertical="center" shrinkToFit="1"/>
    </xf>
    <xf numFmtId="49" fontId="60" fillId="0" borderId="26" xfId="12" applyNumberFormat="1" applyFont="1" applyBorder="1" applyAlignment="1">
      <alignment horizontal="center" vertical="center" shrinkToFit="1"/>
    </xf>
    <xf numFmtId="49" fontId="60" fillId="0" borderId="11" xfId="12" applyNumberFormat="1" applyFont="1" applyBorder="1" applyAlignment="1">
      <alignment horizontal="center" vertical="center" shrinkToFit="1"/>
    </xf>
  </cellXfs>
  <cellStyles count="19">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4 2" xfId="15" xr:uid="{00000000-0005-0000-0000-000008000000}"/>
    <cellStyle name="Normal 15" xfId="12" xr:uid="{00000000-0005-0000-0000-000009000000}"/>
    <cellStyle name="Normal 2" xfId="3" xr:uid="{00000000-0005-0000-0000-00000A000000}"/>
    <cellStyle name="Normal 2 2 2" xfId="2" xr:uid="{00000000-0005-0000-0000-00000B000000}"/>
    <cellStyle name="Normal 2 4" xfId="18" xr:uid="{00000000-0005-0000-0000-00000C000000}"/>
    <cellStyle name="Normal 3" xfId="6" xr:uid="{00000000-0005-0000-0000-00000D000000}"/>
    <cellStyle name="Normal 3 2" xfId="17" xr:uid="{00000000-0005-0000-0000-00000E000000}"/>
    <cellStyle name="Normal 3 7" xfId="13" xr:uid="{00000000-0005-0000-0000-00000F000000}"/>
    <cellStyle name="Normal 3 9" xfId="7" xr:uid="{00000000-0005-0000-0000-000010000000}"/>
    <cellStyle name="Porcentaje" xfId="1" builtinId="5"/>
    <cellStyle name="Porcentaje 3" xfId="16" xr:uid="{00000000-0005-0000-0000-000012000000}"/>
  </cellStyles>
  <dxfs count="97">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D8D5C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3.xml"/><Relationship Id="rId18" Type="http://schemas.openxmlformats.org/officeDocument/2006/relationships/externalLink" Target="externalLinks/externalLink8.xml"/><Relationship Id="rId26" Type="http://schemas.openxmlformats.org/officeDocument/2006/relationships/externalLink" Target="externalLinks/externalLink16.xml"/><Relationship Id="rId39" Type="http://schemas.openxmlformats.org/officeDocument/2006/relationships/externalLink" Target="externalLinks/externalLink29.xml"/><Relationship Id="rId3" Type="http://schemas.openxmlformats.org/officeDocument/2006/relationships/worksheet" Target="worksheets/sheet3.xml"/><Relationship Id="rId21" Type="http://schemas.openxmlformats.org/officeDocument/2006/relationships/externalLink" Target="externalLinks/externalLink11.xml"/><Relationship Id="rId34" Type="http://schemas.openxmlformats.org/officeDocument/2006/relationships/externalLink" Target="externalLinks/externalLink24.xml"/><Relationship Id="rId42"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externalLink" Target="externalLinks/externalLink7.xml"/><Relationship Id="rId25" Type="http://schemas.openxmlformats.org/officeDocument/2006/relationships/externalLink" Target="externalLinks/externalLink15.xml"/><Relationship Id="rId33" Type="http://schemas.openxmlformats.org/officeDocument/2006/relationships/externalLink" Target="externalLinks/externalLink23.xml"/><Relationship Id="rId38" Type="http://schemas.openxmlformats.org/officeDocument/2006/relationships/externalLink" Target="externalLinks/externalLink28.xml"/><Relationship Id="rId2" Type="http://schemas.openxmlformats.org/officeDocument/2006/relationships/worksheet" Target="worksheets/sheet2.xml"/><Relationship Id="rId16" Type="http://schemas.openxmlformats.org/officeDocument/2006/relationships/externalLink" Target="externalLinks/externalLink6.xml"/><Relationship Id="rId20" Type="http://schemas.openxmlformats.org/officeDocument/2006/relationships/externalLink" Target="externalLinks/externalLink10.xml"/><Relationship Id="rId29" Type="http://schemas.openxmlformats.org/officeDocument/2006/relationships/externalLink" Target="externalLinks/externalLink19.xml"/><Relationship Id="rId41"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24" Type="http://schemas.openxmlformats.org/officeDocument/2006/relationships/externalLink" Target="externalLinks/externalLink14.xml"/><Relationship Id="rId32" Type="http://schemas.openxmlformats.org/officeDocument/2006/relationships/externalLink" Target="externalLinks/externalLink22.xml"/><Relationship Id="rId37" Type="http://schemas.openxmlformats.org/officeDocument/2006/relationships/externalLink" Target="externalLinks/externalLink27.xml"/><Relationship Id="rId40"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externalLink" Target="externalLinks/externalLink5.xml"/><Relationship Id="rId23" Type="http://schemas.openxmlformats.org/officeDocument/2006/relationships/externalLink" Target="externalLinks/externalLink13.xml"/><Relationship Id="rId28" Type="http://schemas.openxmlformats.org/officeDocument/2006/relationships/externalLink" Target="externalLinks/externalLink18.xml"/><Relationship Id="rId36" Type="http://schemas.openxmlformats.org/officeDocument/2006/relationships/externalLink" Target="externalLinks/externalLink26.xml"/><Relationship Id="rId10" Type="http://schemas.openxmlformats.org/officeDocument/2006/relationships/worksheet" Target="worksheets/sheet10.xml"/><Relationship Id="rId19" Type="http://schemas.openxmlformats.org/officeDocument/2006/relationships/externalLink" Target="externalLinks/externalLink9.xml"/><Relationship Id="rId31" Type="http://schemas.openxmlformats.org/officeDocument/2006/relationships/externalLink" Target="externalLinks/externalLink2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4.xml"/><Relationship Id="rId22" Type="http://schemas.openxmlformats.org/officeDocument/2006/relationships/externalLink" Target="externalLinks/externalLink12.xml"/><Relationship Id="rId27" Type="http://schemas.openxmlformats.org/officeDocument/2006/relationships/externalLink" Target="externalLinks/externalLink17.xml"/><Relationship Id="rId30" Type="http://schemas.openxmlformats.org/officeDocument/2006/relationships/externalLink" Target="externalLinks/externalLink20.xml"/><Relationship Id="rId35" Type="http://schemas.openxmlformats.org/officeDocument/2006/relationships/externalLink" Target="externalLinks/externalLink25.xml"/><Relationship Id="rId43" Type="http://schemas.openxmlformats.org/officeDocument/2006/relationships/calcChain" Target="calcChain.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(Formato!$F$241:$G$241,Formato!$H$241:$I$241)</c:f>
              <c:strCache>
                <c:ptCount val="3"/>
                <c:pt idx="0">
                  <c:v>Programado</c:v>
                </c:pt>
                <c:pt idx="2">
                  <c:v>Ejecutado</c:v>
                </c:pt>
              </c:strCache>
            </c:strRef>
          </c:cat>
          <c:val>
            <c:numRef>
              <c:f>(Formato!$F$242:$G$242,Formato!$H$242:$I$242)</c:f>
              <c:numCache>
                <c:formatCode>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1680555472"/>
        <c:axId val="1680554384"/>
      </c:barChart>
      <c:catAx>
        <c:axId val="168055547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680554384"/>
        <c:crosses val="autoZero"/>
        <c:auto val="0"/>
        <c:lblAlgn val="ctr"/>
        <c:lblOffset val="100"/>
        <c:tickMarkSkip val="1"/>
        <c:noMultiLvlLbl val="0"/>
      </c:catAx>
      <c:valAx>
        <c:axId val="168055438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68055547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(Formato!$E$156:$F$156,Formato!$G$156:$H$156)</c:f>
              <c:strCache>
                <c:ptCount val="3"/>
                <c:pt idx="0">
                  <c:v>Programado</c:v>
                </c:pt>
                <c:pt idx="2">
                  <c:v>Ejecutado</c:v>
                </c:pt>
              </c:strCache>
            </c:strRef>
          </c:cat>
          <c:val>
            <c:numRef>
              <c:f>(Formato!$E$157:$F$157,Formato!$G$157:$H$157)</c:f>
              <c:numCache>
                <c:formatCode>0.00%</c:formatCode>
                <c:ptCount val="4"/>
                <c:pt idx="0">
                  <c:v>0.73799999999999999</c:v>
                </c:pt>
                <c:pt idx="2">
                  <c:v>0.86709999999999998</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1680556016"/>
        <c:axId val="1680549488"/>
      </c:barChart>
      <c:catAx>
        <c:axId val="168055601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680549488"/>
        <c:crosses val="autoZero"/>
        <c:auto val="0"/>
        <c:lblAlgn val="ctr"/>
        <c:lblOffset val="100"/>
        <c:tickMarkSkip val="1"/>
        <c:noMultiLvlLbl val="0"/>
      </c:catAx>
      <c:valAx>
        <c:axId val="1680549488"/>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68055601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(Formato!$F$199:$G$199,Formato!$H$199:$I$199)</c:f>
              <c:strCache>
                <c:ptCount val="3"/>
                <c:pt idx="0">
                  <c:v>Programado</c:v>
                </c:pt>
                <c:pt idx="2">
                  <c:v>Ejecutado</c:v>
                </c:pt>
              </c:strCache>
            </c:strRef>
          </c:cat>
          <c:val>
            <c:numRef>
              <c:f>(Formato!$F$200:$G$200,Formato!$H$200:$I$200)</c:f>
              <c:numCache>
                <c:formatCode>0.00%</c:formatCode>
                <c:ptCount val="4"/>
                <c:pt idx="0">
                  <c:v>0.57729999999999992</c:v>
                </c:pt>
                <c:pt idx="2">
                  <c:v>0.754</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1680556560"/>
        <c:axId val="1680557648"/>
      </c:barChart>
      <c:catAx>
        <c:axId val="168055656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680557648"/>
        <c:crosses val="autoZero"/>
        <c:auto val="0"/>
        <c:lblAlgn val="ctr"/>
        <c:lblOffset val="100"/>
        <c:tickMarkSkip val="1"/>
        <c:noMultiLvlLbl val="0"/>
      </c:catAx>
      <c:valAx>
        <c:axId val="1680557648"/>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68055656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(Formato!$E$256:$F$256,Formato!$G$256:$H$256)</c:f>
              <c:strCache>
                <c:ptCount val="3"/>
                <c:pt idx="0">
                  <c:v>Programado</c:v>
                </c:pt>
                <c:pt idx="2">
                  <c:v>Ejecutado</c:v>
                </c:pt>
              </c:strCache>
            </c:strRef>
          </c:cat>
          <c:val>
            <c:numRef>
              <c:f>(Formato!$E$257:$F$257,Formato!$G$257:$H$257)</c:f>
              <c:numCache>
                <c:formatCode>0.00%</c:formatCode>
                <c:ptCount val="4"/>
                <c:pt idx="0">
                  <c:v>0.80189999999999995</c:v>
                </c:pt>
                <c:pt idx="2">
                  <c:v>0.86519999999999997</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1680546224"/>
        <c:axId val="1680554928"/>
      </c:barChart>
      <c:catAx>
        <c:axId val="168054622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680554928"/>
        <c:crosses val="autoZero"/>
        <c:auto val="0"/>
        <c:lblAlgn val="ctr"/>
        <c:lblOffset val="100"/>
        <c:tickMarkSkip val="1"/>
        <c:noMultiLvlLbl val="0"/>
      </c:catAx>
      <c:valAx>
        <c:axId val="1680554928"/>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68054622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(Formato!$F$276:$G$276,Formato!$H$276:$I$276)</c:f>
              <c:strCache>
                <c:ptCount val="3"/>
                <c:pt idx="0">
                  <c:v>Programado</c:v>
                </c:pt>
                <c:pt idx="2">
                  <c:v>Ejecutado</c:v>
                </c:pt>
              </c:strCache>
            </c:strRef>
          </c:cat>
          <c:val>
            <c:numRef>
              <c:f>(Formato!$F$277:$G$277,Formato!$H$291:$I$291)</c:f>
              <c:numCache>
                <c:formatCode>General</c:formatCode>
                <c:ptCount val="4"/>
                <c:pt idx="0">
                  <c:v>0</c:v>
                </c:pt>
                <c:pt idx="2" formatCode="0%">
                  <c:v>1</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1680558192"/>
        <c:axId val="1680551120"/>
      </c:barChart>
      <c:catAx>
        <c:axId val="168055819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680551120"/>
        <c:crosses val="autoZero"/>
        <c:auto val="0"/>
        <c:lblAlgn val="ctr"/>
        <c:lblOffset val="100"/>
        <c:tickMarkSkip val="1"/>
        <c:noMultiLvlLbl val="0"/>
      </c:catAx>
      <c:valAx>
        <c:axId val="168055112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68055819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Formato!$B$144:$D$149</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Formato!$H$144:$H$149</c:f>
              <c:numCache>
                <c:formatCode>0.00%</c:formatCode>
                <c:ptCount val="6"/>
                <c:pt idx="0">
                  <c:v>0.86709999999999998</c:v>
                </c:pt>
                <c:pt idx="1">
                  <c:v>0.754</c:v>
                </c:pt>
                <c:pt idx="2" formatCode="0%">
                  <c:v>1</c:v>
                </c:pt>
                <c:pt idx="3">
                  <c:v>0.86519999999999997</c:v>
                </c:pt>
                <c:pt idx="4" formatCode="0%">
                  <c:v>1</c:v>
                </c:pt>
                <c:pt idx="5" formatCode="0%">
                  <c:v>1</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1680559280"/>
        <c:axId val="1680550032"/>
      </c:barChart>
      <c:catAx>
        <c:axId val="1680559280"/>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680550032"/>
        <c:crosses val="autoZero"/>
        <c:auto val="1"/>
        <c:lblAlgn val="ctr"/>
        <c:lblOffset val="100"/>
        <c:noMultiLvlLbl val="0"/>
      </c:catAx>
      <c:valAx>
        <c:axId val="1680550032"/>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68055928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s>
</file>

<file path=xl/drawings/_rels/drawing3.xml.rels><?xml version="1.0" encoding="UTF-8" standalone="yes"?>
<Relationships xmlns="http://schemas.openxmlformats.org/package/2006/relationships"><Relationship Id="rId8" Type="http://schemas.openxmlformats.org/officeDocument/2006/relationships/image" Target="../media/image12.jpg"/><Relationship Id="rId3" Type="http://schemas.openxmlformats.org/officeDocument/2006/relationships/image" Target="../media/image7.jpg"/><Relationship Id="rId7" Type="http://schemas.openxmlformats.org/officeDocument/2006/relationships/image" Target="../media/image11.jpg"/><Relationship Id="rId12" Type="http://schemas.openxmlformats.org/officeDocument/2006/relationships/image" Target="../media/image16.jp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10.jpeg"/><Relationship Id="rId11" Type="http://schemas.openxmlformats.org/officeDocument/2006/relationships/image" Target="../media/image15.jpg"/><Relationship Id="rId5" Type="http://schemas.openxmlformats.org/officeDocument/2006/relationships/image" Target="../media/image9.jpeg"/><Relationship Id="rId10" Type="http://schemas.openxmlformats.org/officeDocument/2006/relationships/image" Target="../media/image14.jpeg"/><Relationship Id="rId4" Type="http://schemas.openxmlformats.org/officeDocument/2006/relationships/image" Target="../media/image8.jpeg"/><Relationship Id="rId9" Type="http://schemas.openxmlformats.org/officeDocument/2006/relationships/image" Target="../media/image13.jpg"/></Relationships>
</file>

<file path=xl/drawings/_rels/drawing4.xml.rels><?xml version="1.0" encoding="UTF-8" standalone="yes"?>
<Relationships xmlns="http://schemas.openxmlformats.org/package/2006/relationships"><Relationship Id="rId8" Type="http://schemas.openxmlformats.org/officeDocument/2006/relationships/image" Target="../media/image24.jpeg"/><Relationship Id="rId3" Type="http://schemas.openxmlformats.org/officeDocument/2006/relationships/image" Target="../media/image19.jpeg"/><Relationship Id="rId7" Type="http://schemas.openxmlformats.org/officeDocument/2006/relationships/image" Target="../media/image23.jpeg"/><Relationship Id="rId2" Type="http://schemas.openxmlformats.org/officeDocument/2006/relationships/image" Target="../media/image18.png"/><Relationship Id="rId1" Type="http://schemas.openxmlformats.org/officeDocument/2006/relationships/image" Target="../media/image17.jpeg"/><Relationship Id="rId6" Type="http://schemas.openxmlformats.org/officeDocument/2006/relationships/image" Target="../media/image22.jpeg"/><Relationship Id="rId5" Type="http://schemas.openxmlformats.org/officeDocument/2006/relationships/image" Target="../media/image21.jpeg"/><Relationship Id="rId4" Type="http://schemas.openxmlformats.org/officeDocument/2006/relationships/image" Target="../media/image20.jpeg"/></Relationships>
</file>

<file path=xl/drawings/_rels/drawing5.xml.rels><?xml version="1.0" encoding="UTF-8" standalone="yes"?>
<Relationships xmlns="http://schemas.openxmlformats.org/package/2006/relationships"><Relationship Id="rId8" Type="http://schemas.openxmlformats.org/officeDocument/2006/relationships/image" Target="../media/image30.jpeg"/><Relationship Id="rId13" Type="http://schemas.openxmlformats.org/officeDocument/2006/relationships/image" Target="../media/image35.jpeg"/><Relationship Id="rId3" Type="http://schemas.openxmlformats.org/officeDocument/2006/relationships/image" Target="../media/image25.jpeg"/><Relationship Id="rId7" Type="http://schemas.openxmlformats.org/officeDocument/2006/relationships/image" Target="../media/image29.jpeg"/><Relationship Id="rId12" Type="http://schemas.openxmlformats.org/officeDocument/2006/relationships/image" Target="../media/image34.jpe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28.jpeg"/><Relationship Id="rId11" Type="http://schemas.openxmlformats.org/officeDocument/2006/relationships/image" Target="../media/image33.jpeg"/><Relationship Id="rId5" Type="http://schemas.openxmlformats.org/officeDocument/2006/relationships/image" Target="../media/image27.jpeg"/><Relationship Id="rId10" Type="http://schemas.openxmlformats.org/officeDocument/2006/relationships/image" Target="../media/image32.jpeg"/><Relationship Id="rId4" Type="http://schemas.openxmlformats.org/officeDocument/2006/relationships/image" Target="../media/image26.jpeg"/><Relationship Id="rId9" Type="http://schemas.openxmlformats.org/officeDocument/2006/relationships/image" Target="../media/image31.jpeg"/><Relationship Id="rId14" Type="http://schemas.openxmlformats.org/officeDocument/2006/relationships/image" Target="../media/image36.jpeg"/></Relationships>
</file>

<file path=xl/drawings/_rels/drawing6.xml.rels><?xml version="1.0" encoding="UTF-8" standalone="yes"?>
<Relationships xmlns="http://schemas.openxmlformats.org/package/2006/relationships"><Relationship Id="rId8" Type="http://schemas.openxmlformats.org/officeDocument/2006/relationships/image" Target="../media/image42.jpeg"/><Relationship Id="rId13" Type="http://schemas.openxmlformats.org/officeDocument/2006/relationships/image" Target="../media/image47.jpeg"/><Relationship Id="rId18" Type="http://schemas.openxmlformats.org/officeDocument/2006/relationships/image" Target="../media/image52.jpeg"/><Relationship Id="rId26" Type="http://schemas.openxmlformats.org/officeDocument/2006/relationships/image" Target="../media/image60.jpeg"/><Relationship Id="rId3" Type="http://schemas.openxmlformats.org/officeDocument/2006/relationships/image" Target="../media/image37.jpeg"/><Relationship Id="rId21" Type="http://schemas.openxmlformats.org/officeDocument/2006/relationships/image" Target="../media/image55.jpeg"/><Relationship Id="rId34" Type="http://schemas.openxmlformats.org/officeDocument/2006/relationships/image" Target="../media/image68.jpeg"/><Relationship Id="rId7" Type="http://schemas.openxmlformats.org/officeDocument/2006/relationships/image" Target="../media/image41.jpeg"/><Relationship Id="rId12" Type="http://schemas.openxmlformats.org/officeDocument/2006/relationships/image" Target="../media/image46.jpeg"/><Relationship Id="rId17" Type="http://schemas.openxmlformats.org/officeDocument/2006/relationships/image" Target="../media/image51.jpeg"/><Relationship Id="rId25" Type="http://schemas.openxmlformats.org/officeDocument/2006/relationships/image" Target="../media/image59.jpeg"/><Relationship Id="rId33" Type="http://schemas.openxmlformats.org/officeDocument/2006/relationships/image" Target="../media/image67.jpeg"/><Relationship Id="rId2" Type="http://schemas.openxmlformats.org/officeDocument/2006/relationships/image" Target="../media/image4.png"/><Relationship Id="rId16" Type="http://schemas.openxmlformats.org/officeDocument/2006/relationships/image" Target="../media/image50.jpeg"/><Relationship Id="rId20" Type="http://schemas.openxmlformats.org/officeDocument/2006/relationships/image" Target="../media/image54.jpeg"/><Relationship Id="rId29" Type="http://schemas.openxmlformats.org/officeDocument/2006/relationships/image" Target="../media/image63.jpeg"/><Relationship Id="rId1" Type="http://schemas.openxmlformats.org/officeDocument/2006/relationships/image" Target="../media/image6.jpeg"/><Relationship Id="rId6" Type="http://schemas.openxmlformats.org/officeDocument/2006/relationships/image" Target="../media/image40.jpeg"/><Relationship Id="rId11" Type="http://schemas.openxmlformats.org/officeDocument/2006/relationships/image" Target="../media/image45.jpeg"/><Relationship Id="rId24" Type="http://schemas.openxmlformats.org/officeDocument/2006/relationships/image" Target="../media/image58.jpeg"/><Relationship Id="rId32" Type="http://schemas.openxmlformats.org/officeDocument/2006/relationships/image" Target="../media/image66.jpeg"/><Relationship Id="rId5" Type="http://schemas.openxmlformats.org/officeDocument/2006/relationships/image" Target="../media/image39.jpeg"/><Relationship Id="rId15" Type="http://schemas.openxmlformats.org/officeDocument/2006/relationships/image" Target="../media/image49.jpeg"/><Relationship Id="rId23" Type="http://schemas.openxmlformats.org/officeDocument/2006/relationships/image" Target="../media/image57.jpeg"/><Relationship Id="rId28" Type="http://schemas.openxmlformats.org/officeDocument/2006/relationships/image" Target="../media/image62.jpeg"/><Relationship Id="rId10" Type="http://schemas.openxmlformats.org/officeDocument/2006/relationships/image" Target="../media/image44.jpeg"/><Relationship Id="rId19" Type="http://schemas.openxmlformats.org/officeDocument/2006/relationships/image" Target="../media/image53.jpeg"/><Relationship Id="rId31" Type="http://schemas.openxmlformats.org/officeDocument/2006/relationships/image" Target="../media/image65.jpeg"/><Relationship Id="rId4" Type="http://schemas.openxmlformats.org/officeDocument/2006/relationships/image" Target="../media/image38.jpeg"/><Relationship Id="rId9" Type="http://schemas.openxmlformats.org/officeDocument/2006/relationships/image" Target="../media/image43.jpeg"/><Relationship Id="rId14" Type="http://schemas.openxmlformats.org/officeDocument/2006/relationships/image" Target="../media/image48.jpeg"/><Relationship Id="rId22" Type="http://schemas.openxmlformats.org/officeDocument/2006/relationships/image" Target="../media/image56.jpeg"/><Relationship Id="rId27" Type="http://schemas.openxmlformats.org/officeDocument/2006/relationships/image" Target="../media/image61.jpeg"/><Relationship Id="rId30" Type="http://schemas.openxmlformats.org/officeDocument/2006/relationships/image" Target="../media/image64.jpeg"/></Relationships>
</file>

<file path=xl/drawings/_rels/drawing7.xml.rels><?xml version="1.0" encoding="UTF-8" standalone="yes"?>
<Relationships xmlns="http://schemas.openxmlformats.org/package/2006/relationships"><Relationship Id="rId8" Type="http://schemas.openxmlformats.org/officeDocument/2006/relationships/image" Target="../media/image74.jpeg"/><Relationship Id="rId13" Type="http://schemas.openxmlformats.org/officeDocument/2006/relationships/image" Target="../media/image79.jpeg"/><Relationship Id="rId18" Type="http://schemas.openxmlformats.org/officeDocument/2006/relationships/image" Target="../media/image84.jpeg"/><Relationship Id="rId26" Type="http://schemas.openxmlformats.org/officeDocument/2006/relationships/image" Target="../media/image92.jpeg"/><Relationship Id="rId39" Type="http://schemas.openxmlformats.org/officeDocument/2006/relationships/image" Target="../media/image105.jpeg"/><Relationship Id="rId3" Type="http://schemas.openxmlformats.org/officeDocument/2006/relationships/image" Target="../media/image69.jpeg"/><Relationship Id="rId21" Type="http://schemas.openxmlformats.org/officeDocument/2006/relationships/image" Target="../media/image87.jpeg"/><Relationship Id="rId34" Type="http://schemas.openxmlformats.org/officeDocument/2006/relationships/image" Target="../media/image100.jpeg"/><Relationship Id="rId42" Type="http://schemas.openxmlformats.org/officeDocument/2006/relationships/image" Target="../media/image108.jpeg"/><Relationship Id="rId7" Type="http://schemas.openxmlformats.org/officeDocument/2006/relationships/image" Target="../media/image73.jpeg"/><Relationship Id="rId12" Type="http://schemas.openxmlformats.org/officeDocument/2006/relationships/image" Target="../media/image78.jpeg"/><Relationship Id="rId17" Type="http://schemas.openxmlformats.org/officeDocument/2006/relationships/image" Target="../media/image83.jpeg"/><Relationship Id="rId25" Type="http://schemas.openxmlformats.org/officeDocument/2006/relationships/image" Target="../media/image91.jpeg"/><Relationship Id="rId33" Type="http://schemas.openxmlformats.org/officeDocument/2006/relationships/image" Target="../media/image99.jpeg"/><Relationship Id="rId38" Type="http://schemas.openxmlformats.org/officeDocument/2006/relationships/image" Target="../media/image104.jpeg"/><Relationship Id="rId2" Type="http://schemas.openxmlformats.org/officeDocument/2006/relationships/image" Target="../media/image4.png"/><Relationship Id="rId16" Type="http://schemas.openxmlformats.org/officeDocument/2006/relationships/image" Target="../media/image82.jpeg"/><Relationship Id="rId20" Type="http://schemas.openxmlformats.org/officeDocument/2006/relationships/image" Target="../media/image86.jpeg"/><Relationship Id="rId29" Type="http://schemas.openxmlformats.org/officeDocument/2006/relationships/image" Target="../media/image95.jpeg"/><Relationship Id="rId41" Type="http://schemas.openxmlformats.org/officeDocument/2006/relationships/image" Target="../media/image107.jpeg"/><Relationship Id="rId1" Type="http://schemas.openxmlformats.org/officeDocument/2006/relationships/image" Target="../media/image6.jpeg"/><Relationship Id="rId6" Type="http://schemas.openxmlformats.org/officeDocument/2006/relationships/image" Target="../media/image72.jpeg"/><Relationship Id="rId11" Type="http://schemas.openxmlformats.org/officeDocument/2006/relationships/image" Target="../media/image77.jpeg"/><Relationship Id="rId24" Type="http://schemas.openxmlformats.org/officeDocument/2006/relationships/image" Target="../media/image90.jpeg"/><Relationship Id="rId32" Type="http://schemas.openxmlformats.org/officeDocument/2006/relationships/image" Target="../media/image98.jpeg"/><Relationship Id="rId37" Type="http://schemas.openxmlformats.org/officeDocument/2006/relationships/image" Target="../media/image103.jpeg"/><Relationship Id="rId40" Type="http://schemas.openxmlformats.org/officeDocument/2006/relationships/image" Target="../media/image106.jpeg"/><Relationship Id="rId5" Type="http://schemas.openxmlformats.org/officeDocument/2006/relationships/image" Target="../media/image71.jpeg"/><Relationship Id="rId15" Type="http://schemas.openxmlformats.org/officeDocument/2006/relationships/image" Target="../media/image81.jpeg"/><Relationship Id="rId23" Type="http://schemas.openxmlformats.org/officeDocument/2006/relationships/image" Target="../media/image89.jpeg"/><Relationship Id="rId28" Type="http://schemas.openxmlformats.org/officeDocument/2006/relationships/image" Target="../media/image94.jpeg"/><Relationship Id="rId36" Type="http://schemas.openxmlformats.org/officeDocument/2006/relationships/image" Target="../media/image102.jpeg"/><Relationship Id="rId10" Type="http://schemas.openxmlformats.org/officeDocument/2006/relationships/image" Target="../media/image76.jpeg"/><Relationship Id="rId19" Type="http://schemas.openxmlformats.org/officeDocument/2006/relationships/image" Target="../media/image85.jpeg"/><Relationship Id="rId31" Type="http://schemas.openxmlformats.org/officeDocument/2006/relationships/image" Target="../media/image97.jpeg"/><Relationship Id="rId44" Type="http://schemas.openxmlformats.org/officeDocument/2006/relationships/image" Target="../media/image110.jpeg"/><Relationship Id="rId4" Type="http://schemas.openxmlformats.org/officeDocument/2006/relationships/image" Target="../media/image70.jpeg"/><Relationship Id="rId9" Type="http://schemas.openxmlformats.org/officeDocument/2006/relationships/image" Target="../media/image75.jpeg"/><Relationship Id="rId14" Type="http://schemas.openxmlformats.org/officeDocument/2006/relationships/image" Target="../media/image80.jpeg"/><Relationship Id="rId22" Type="http://schemas.openxmlformats.org/officeDocument/2006/relationships/image" Target="../media/image88.jpeg"/><Relationship Id="rId27" Type="http://schemas.openxmlformats.org/officeDocument/2006/relationships/image" Target="../media/image93.jpeg"/><Relationship Id="rId30" Type="http://schemas.openxmlformats.org/officeDocument/2006/relationships/image" Target="../media/image96.jpeg"/><Relationship Id="rId35" Type="http://schemas.openxmlformats.org/officeDocument/2006/relationships/image" Target="../media/image101.jpeg"/><Relationship Id="rId43" Type="http://schemas.openxmlformats.org/officeDocument/2006/relationships/image" Target="../media/image109.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17.jpeg"/><Relationship Id="rId13" Type="http://schemas.openxmlformats.org/officeDocument/2006/relationships/image" Target="../media/image122.jpeg"/><Relationship Id="rId3" Type="http://schemas.openxmlformats.org/officeDocument/2006/relationships/image" Target="../media/image112.jpeg"/><Relationship Id="rId7" Type="http://schemas.openxmlformats.org/officeDocument/2006/relationships/image" Target="../media/image116.jpeg"/><Relationship Id="rId12" Type="http://schemas.openxmlformats.org/officeDocument/2006/relationships/image" Target="../media/image121.jpeg"/><Relationship Id="rId2" Type="http://schemas.openxmlformats.org/officeDocument/2006/relationships/image" Target="../media/image111.png"/><Relationship Id="rId1" Type="http://schemas.openxmlformats.org/officeDocument/2006/relationships/image" Target="../media/image6.jpeg"/><Relationship Id="rId6" Type="http://schemas.openxmlformats.org/officeDocument/2006/relationships/image" Target="../media/image115.jpeg"/><Relationship Id="rId11" Type="http://schemas.openxmlformats.org/officeDocument/2006/relationships/image" Target="../media/image120.jpeg"/><Relationship Id="rId5" Type="http://schemas.openxmlformats.org/officeDocument/2006/relationships/image" Target="../media/image114.jpeg"/><Relationship Id="rId10" Type="http://schemas.openxmlformats.org/officeDocument/2006/relationships/image" Target="../media/image119.jpeg"/><Relationship Id="rId4" Type="http://schemas.openxmlformats.org/officeDocument/2006/relationships/image" Target="../media/image113.jpeg"/><Relationship Id="rId9" Type="http://schemas.openxmlformats.org/officeDocument/2006/relationships/image" Target="../media/image118.jpeg"/><Relationship Id="rId14" Type="http://schemas.openxmlformats.org/officeDocument/2006/relationships/image" Target="../media/image123.jpeg"/></Relationships>
</file>

<file path=xl/drawings/_rels/drawing9.xml.rels><?xml version="1.0" encoding="UTF-8" standalone="yes"?>
<Relationships xmlns="http://schemas.openxmlformats.org/package/2006/relationships"><Relationship Id="rId8" Type="http://schemas.openxmlformats.org/officeDocument/2006/relationships/image" Target="../media/image130.jpeg"/><Relationship Id="rId13" Type="http://schemas.openxmlformats.org/officeDocument/2006/relationships/image" Target="../media/image135.jpeg"/><Relationship Id="rId18" Type="http://schemas.openxmlformats.org/officeDocument/2006/relationships/image" Target="../media/image140.jpeg"/><Relationship Id="rId26" Type="http://schemas.openxmlformats.org/officeDocument/2006/relationships/image" Target="../media/image148.jpeg"/><Relationship Id="rId39" Type="http://schemas.openxmlformats.org/officeDocument/2006/relationships/image" Target="../media/image161.jpeg"/><Relationship Id="rId3" Type="http://schemas.openxmlformats.org/officeDocument/2006/relationships/image" Target="../media/image125.jpeg"/><Relationship Id="rId21" Type="http://schemas.openxmlformats.org/officeDocument/2006/relationships/image" Target="../media/image143.jpeg"/><Relationship Id="rId34" Type="http://schemas.openxmlformats.org/officeDocument/2006/relationships/image" Target="../media/image156.jpeg"/><Relationship Id="rId7" Type="http://schemas.openxmlformats.org/officeDocument/2006/relationships/image" Target="../media/image129.jpeg"/><Relationship Id="rId12" Type="http://schemas.openxmlformats.org/officeDocument/2006/relationships/image" Target="../media/image134.jpeg"/><Relationship Id="rId17" Type="http://schemas.openxmlformats.org/officeDocument/2006/relationships/image" Target="../media/image139.jpeg"/><Relationship Id="rId25" Type="http://schemas.openxmlformats.org/officeDocument/2006/relationships/image" Target="../media/image147.jpeg"/><Relationship Id="rId33" Type="http://schemas.openxmlformats.org/officeDocument/2006/relationships/image" Target="../media/image155.jpeg"/><Relationship Id="rId38" Type="http://schemas.openxmlformats.org/officeDocument/2006/relationships/image" Target="../media/image160.jpeg"/><Relationship Id="rId2" Type="http://schemas.openxmlformats.org/officeDocument/2006/relationships/image" Target="../media/image111.png"/><Relationship Id="rId16" Type="http://schemas.openxmlformats.org/officeDocument/2006/relationships/image" Target="../media/image138.jpeg"/><Relationship Id="rId20" Type="http://schemas.openxmlformats.org/officeDocument/2006/relationships/image" Target="../media/image142.jpeg"/><Relationship Id="rId29" Type="http://schemas.openxmlformats.org/officeDocument/2006/relationships/image" Target="../media/image151.jpeg"/><Relationship Id="rId41" Type="http://schemas.openxmlformats.org/officeDocument/2006/relationships/image" Target="../media/image163.jpeg"/><Relationship Id="rId1" Type="http://schemas.openxmlformats.org/officeDocument/2006/relationships/image" Target="../media/image124.jpeg"/><Relationship Id="rId6" Type="http://schemas.openxmlformats.org/officeDocument/2006/relationships/image" Target="../media/image128.jpeg"/><Relationship Id="rId11" Type="http://schemas.openxmlformats.org/officeDocument/2006/relationships/image" Target="../media/image133.jpeg"/><Relationship Id="rId24" Type="http://schemas.openxmlformats.org/officeDocument/2006/relationships/image" Target="../media/image146.jpeg"/><Relationship Id="rId32" Type="http://schemas.openxmlformats.org/officeDocument/2006/relationships/image" Target="../media/image154.jpeg"/><Relationship Id="rId37" Type="http://schemas.openxmlformats.org/officeDocument/2006/relationships/image" Target="../media/image159.jpeg"/><Relationship Id="rId40" Type="http://schemas.openxmlformats.org/officeDocument/2006/relationships/image" Target="../media/image162.jpeg"/><Relationship Id="rId5" Type="http://schemas.openxmlformats.org/officeDocument/2006/relationships/image" Target="../media/image127.jpeg"/><Relationship Id="rId15" Type="http://schemas.openxmlformats.org/officeDocument/2006/relationships/image" Target="../media/image137.jpeg"/><Relationship Id="rId23" Type="http://schemas.openxmlformats.org/officeDocument/2006/relationships/image" Target="../media/image145.jpeg"/><Relationship Id="rId28" Type="http://schemas.openxmlformats.org/officeDocument/2006/relationships/image" Target="../media/image150.jpeg"/><Relationship Id="rId36" Type="http://schemas.openxmlformats.org/officeDocument/2006/relationships/image" Target="../media/image158.jpeg"/><Relationship Id="rId10" Type="http://schemas.openxmlformats.org/officeDocument/2006/relationships/image" Target="../media/image132.jpeg"/><Relationship Id="rId19" Type="http://schemas.openxmlformats.org/officeDocument/2006/relationships/image" Target="../media/image141.jpeg"/><Relationship Id="rId31" Type="http://schemas.openxmlformats.org/officeDocument/2006/relationships/image" Target="../media/image153.jpeg"/><Relationship Id="rId4" Type="http://schemas.openxmlformats.org/officeDocument/2006/relationships/image" Target="../media/image126.jpeg"/><Relationship Id="rId9" Type="http://schemas.openxmlformats.org/officeDocument/2006/relationships/image" Target="../media/image131.jpeg"/><Relationship Id="rId14" Type="http://schemas.openxmlformats.org/officeDocument/2006/relationships/image" Target="../media/image136.jpeg"/><Relationship Id="rId22" Type="http://schemas.openxmlformats.org/officeDocument/2006/relationships/image" Target="../media/image144.jpeg"/><Relationship Id="rId27" Type="http://schemas.openxmlformats.org/officeDocument/2006/relationships/image" Target="../media/image149.jpeg"/><Relationship Id="rId30" Type="http://schemas.openxmlformats.org/officeDocument/2006/relationships/image" Target="../media/image152.jpeg"/><Relationship Id="rId35" Type="http://schemas.openxmlformats.org/officeDocument/2006/relationships/image" Target="../media/image157.jpeg"/></Relationships>
</file>

<file path=xl/drawings/drawing1.xml><?xml version="1.0" encoding="utf-8"?>
<xdr:wsDr xmlns:xdr="http://schemas.openxmlformats.org/drawingml/2006/spreadsheetDrawing" xmlns:a="http://schemas.openxmlformats.org/drawingml/2006/main">
  <xdr:twoCellAnchor>
    <xdr:from>
      <xdr:col>12</xdr:col>
      <xdr:colOff>11905</xdr:colOff>
      <xdr:row>239</xdr:row>
      <xdr:rowOff>0</xdr:rowOff>
    </xdr:from>
    <xdr:to>
      <xdr:col>19</xdr:col>
      <xdr:colOff>1142999</xdr:colOff>
      <xdr:row>247</xdr:row>
      <xdr:rowOff>428625</xdr:rowOff>
    </xdr:to>
    <xdr:graphicFrame macro="">
      <xdr:nvGraphicFramePr>
        <xdr:cNvPr id="3" name="Gráfico 2">
          <a:extLst>
            <a:ext uri="{FF2B5EF4-FFF2-40B4-BE49-F238E27FC236}">
              <a16:creationId xmlns:a16="http://schemas.microsoft.com/office/drawing/2014/main" id="{00000000-0008-0000-00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154</xdr:row>
      <xdr:rowOff>44223</xdr:rowOff>
    </xdr:from>
    <xdr:to>
      <xdr:col>19</xdr:col>
      <xdr:colOff>1143000</xdr:colOff>
      <xdr:row>161</xdr:row>
      <xdr:rowOff>231320</xdr:rowOff>
    </xdr:to>
    <xdr:graphicFrame macro="">
      <xdr:nvGraphicFramePr>
        <xdr:cNvPr id="4" name="Gráfico 5">
          <a:extLst>
            <a:ext uri="{FF2B5EF4-FFF2-40B4-BE49-F238E27FC236}">
              <a16:creationId xmlns:a16="http://schemas.microsoft.com/office/drawing/2014/main" id="{00000000-0008-0000-00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198</xdr:row>
      <xdr:rowOff>83127</xdr:rowOff>
    </xdr:from>
    <xdr:to>
      <xdr:col>19</xdr:col>
      <xdr:colOff>1166812</xdr:colOff>
      <xdr:row>204</xdr:row>
      <xdr:rowOff>193965</xdr:rowOff>
    </xdr:to>
    <xdr:graphicFrame macro="">
      <xdr:nvGraphicFramePr>
        <xdr:cNvPr id="5" name="Gráfico 6">
          <a:extLst>
            <a:ext uri="{FF2B5EF4-FFF2-40B4-BE49-F238E27FC236}">
              <a16:creationId xmlns:a16="http://schemas.microsoft.com/office/drawing/2014/main" id="{00000000-0008-0000-00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254</xdr:row>
      <xdr:rowOff>23813</xdr:rowOff>
    </xdr:from>
    <xdr:to>
      <xdr:col>19</xdr:col>
      <xdr:colOff>1095376</xdr:colOff>
      <xdr:row>261</xdr:row>
      <xdr:rowOff>285750</xdr:rowOff>
    </xdr:to>
    <xdr:graphicFrame macro="">
      <xdr:nvGraphicFramePr>
        <xdr:cNvPr id="6" name="Gráfico 7">
          <a:extLst>
            <a:ext uri="{FF2B5EF4-FFF2-40B4-BE49-F238E27FC236}">
              <a16:creationId xmlns:a16="http://schemas.microsoft.com/office/drawing/2014/main" id="{00000000-0008-0000-00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275</xdr:row>
      <xdr:rowOff>0</xdr:rowOff>
    </xdr:from>
    <xdr:to>
      <xdr:col>19</xdr:col>
      <xdr:colOff>1131094</xdr:colOff>
      <xdr:row>282</xdr:row>
      <xdr:rowOff>11906</xdr:rowOff>
    </xdr:to>
    <xdr:graphicFrame macro="">
      <xdr:nvGraphicFramePr>
        <xdr:cNvPr id="7" name="Gráfico 8">
          <a:extLst>
            <a:ext uri="{FF2B5EF4-FFF2-40B4-BE49-F238E27FC236}">
              <a16:creationId xmlns:a16="http://schemas.microsoft.com/office/drawing/2014/main" id="{00000000-0008-0000-00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00000000-0008-0000-0000-000008000000}"/>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489516" y="292667"/>
          <a:ext cx="2026896" cy="1020129"/>
        </a:xfrm>
        <a:prstGeom prst="rect">
          <a:avLst/>
        </a:prstGeom>
      </xdr:spPr>
    </xdr:pic>
    <xdr:clientData/>
  </xdr:twoCellAnchor>
  <xdr:twoCellAnchor>
    <xdr:from>
      <xdr:col>11</xdr:col>
      <xdr:colOff>142875</xdr:colOff>
      <xdr:row>139</xdr:row>
      <xdr:rowOff>269875</xdr:rowOff>
    </xdr:from>
    <xdr:to>
      <xdr:col>19</xdr:col>
      <xdr:colOff>1188736</xdr:colOff>
      <xdr:row>151</xdr:row>
      <xdr:rowOff>147411</xdr:rowOff>
    </xdr:to>
    <xdr:graphicFrame macro="">
      <xdr:nvGraphicFramePr>
        <xdr:cNvPr id="9" name="Gráfico 8">
          <a:extLst>
            <a:ext uri="{FF2B5EF4-FFF2-40B4-BE49-F238E27FC236}">
              <a16:creationId xmlns:a16="http://schemas.microsoft.com/office/drawing/2014/main" id="{00000000-0008-0000-00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xdr:col>
      <xdr:colOff>623455</xdr:colOff>
      <xdr:row>386</xdr:row>
      <xdr:rowOff>180109</xdr:rowOff>
    </xdr:from>
    <xdr:to>
      <xdr:col>17</xdr:col>
      <xdr:colOff>191885</xdr:colOff>
      <xdr:row>386</xdr:row>
      <xdr:rowOff>3182389</xdr:rowOff>
    </xdr:to>
    <xdr:pic>
      <xdr:nvPicPr>
        <xdr:cNvPr id="12" name="Imagen 11">
          <a:extLst>
            <a:ext uri="{FF2B5EF4-FFF2-40B4-BE49-F238E27FC236}">
              <a16:creationId xmlns:a16="http://schemas.microsoft.com/office/drawing/2014/main" id="{8C22C314-A7D3-4C0B-BEFA-FED87732BB66}"/>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5791200" y="535062545"/>
          <a:ext cx="9557558" cy="3002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8</xdr:col>
      <xdr:colOff>314325</xdr:colOff>
      <xdr:row>1</xdr:row>
      <xdr:rowOff>47625</xdr:rowOff>
    </xdr:from>
    <xdr:ext cx="865167" cy="495300"/>
    <xdr:pic>
      <xdr:nvPicPr>
        <xdr:cNvPr id="2" name="Imagen 1">
          <a:extLst>
            <a:ext uri="{FF2B5EF4-FFF2-40B4-BE49-F238E27FC236}">
              <a16:creationId xmlns:a16="http://schemas.microsoft.com/office/drawing/2014/main" id="{F52FD566-5D58-41CF-8454-6E53EA3412F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59905" y="230505"/>
          <a:ext cx="865167" cy="495300"/>
        </a:xfrm>
        <a:prstGeom prst="rect">
          <a:avLst/>
        </a:prstGeom>
      </xdr:spPr>
    </xdr:pic>
    <xdr:clientData/>
  </xdr:oneCellAnchor>
  <xdr:oneCellAnchor>
    <xdr:from>
      <xdr:col>1</xdr:col>
      <xdr:colOff>104775</xdr:colOff>
      <xdr:row>1</xdr:row>
      <xdr:rowOff>47625</xdr:rowOff>
    </xdr:from>
    <xdr:ext cx="619125" cy="533400"/>
    <xdr:pic>
      <xdr:nvPicPr>
        <xdr:cNvPr id="3" name="4 Imagen">
          <a:extLst>
            <a:ext uri="{FF2B5EF4-FFF2-40B4-BE49-F238E27FC236}">
              <a16:creationId xmlns:a16="http://schemas.microsoft.com/office/drawing/2014/main" id="{7A8E7F21-B09E-458D-984A-F21AF70C5975}"/>
            </a:ext>
          </a:extLst>
        </xdr:cNvPr>
        <xdr:cNvPicPr>
          <a:picLocks noChangeAspect="1"/>
        </xdr:cNvPicPr>
      </xdr:nvPicPr>
      <xdr:blipFill>
        <a:blip xmlns:r="http://schemas.openxmlformats.org/officeDocument/2006/relationships" r:embed="rId2"/>
        <a:stretch>
          <a:fillRect/>
        </a:stretch>
      </xdr:blipFill>
      <xdr:spPr>
        <a:xfrm>
          <a:off x="417195" y="230505"/>
          <a:ext cx="619125" cy="533400"/>
        </a:xfrm>
        <a:prstGeom prst="rect">
          <a:avLst/>
        </a:prstGeom>
      </xdr:spPr>
    </xdr:pic>
    <xdr:clientData/>
  </xdr:oneCellAnchor>
  <xdr:oneCellAnchor>
    <xdr:from>
      <xdr:col>18</xdr:col>
      <xdr:colOff>342900</xdr:colOff>
      <xdr:row>1</xdr:row>
      <xdr:rowOff>57149</xdr:rowOff>
    </xdr:from>
    <xdr:ext cx="750867" cy="504825"/>
    <xdr:pic>
      <xdr:nvPicPr>
        <xdr:cNvPr id="4" name="Imagen 3">
          <a:extLst>
            <a:ext uri="{FF2B5EF4-FFF2-40B4-BE49-F238E27FC236}">
              <a16:creationId xmlns:a16="http://schemas.microsoft.com/office/drawing/2014/main" id="{4D991B16-272C-47E1-B201-A9E80F6FD541}"/>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6116300" y="240029"/>
          <a:ext cx="750867" cy="504825"/>
        </a:xfrm>
        <a:prstGeom prst="rect">
          <a:avLst/>
        </a:prstGeom>
      </xdr:spPr>
    </xdr:pic>
    <xdr:clientData/>
  </xdr:oneCellAnchor>
  <xdr:oneCellAnchor>
    <xdr:from>
      <xdr:col>10</xdr:col>
      <xdr:colOff>104775</xdr:colOff>
      <xdr:row>1</xdr:row>
      <xdr:rowOff>38100</xdr:rowOff>
    </xdr:from>
    <xdr:ext cx="552450" cy="533400"/>
    <xdr:pic>
      <xdr:nvPicPr>
        <xdr:cNvPr id="5" name="4 Imagen">
          <a:extLst>
            <a:ext uri="{FF2B5EF4-FFF2-40B4-BE49-F238E27FC236}">
              <a16:creationId xmlns:a16="http://schemas.microsoft.com/office/drawing/2014/main" id="{8720B7D2-069A-417E-A9C9-9D6147B274D5}"/>
            </a:ext>
          </a:extLst>
        </xdr:cNvPr>
        <xdr:cNvPicPr>
          <a:picLocks noChangeAspect="1"/>
        </xdr:cNvPicPr>
      </xdr:nvPicPr>
      <xdr:blipFill>
        <a:blip xmlns:r="http://schemas.openxmlformats.org/officeDocument/2006/relationships" r:embed="rId2"/>
        <a:stretch>
          <a:fillRect/>
        </a:stretch>
      </xdr:blipFill>
      <xdr:spPr>
        <a:xfrm>
          <a:off x="9317355" y="220980"/>
          <a:ext cx="552450" cy="533400"/>
        </a:xfrm>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F4AE46AA-5458-412A-A490-02393E8A797D}"/>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99474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64193773-8878-4BCB-AEE8-FE8E4EF02304}"/>
            </a:ext>
          </a:extLst>
        </xdr:cNvPr>
        <xdr:cNvPicPr>
          <a:picLocks noChangeAspect="1"/>
        </xdr:cNvPicPr>
      </xdr:nvPicPr>
      <xdr:blipFill>
        <a:blip xmlns:r="http://schemas.openxmlformats.org/officeDocument/2006/relationships" r:embed="rId2"/>
        <a:stretch>
          <a:fillRect/>
        </a:stretch>
      </xdr:blipFill>
      <xdr:spPr>
        <a:xfrm>
          <a:off x="8134350" y="375286"/>
          <a:ext cx="933450" cy="552450"/>
        </a:xfrm>
        <a:prstGeom prst="rect">
          <a:avLst/>
        </a:prstGeom>
      </xdr:spPr>
    </xdr:pic>
    <xdr:clientData/>
  </xdr:oneCellAnchor>
  <xdr:twoCellAnchor editAs="oneCell">
    <xdr:from>
      <xdr:col>1</xdr:col>
      <xdr:colOff>530349</xdr:colOff>
      <xdr:row>24</xdr:row>
      <xdr:rowOff>58820</xdr:rowOff>
    </xdr:from>
    <xdr:to>
      <xdr:col>6</xdr:col>
      <xdr:colOff>128349</xdr:colOff>
      <xdr:row>37</xdr:row>
      <xdr:rowOff>138320</xdr:rowOff>
    </xdr:to>
    <xdr:pic>
      <xdr:nvPicPr>
        <xdr:cNvPr id="4" name="Imagen 3">
          <a:extLst>
            <a:ext uri="{FF2B5EF4-FFF2-40B4-BE49-F238E27FC236}">
              <a16:creationId xmlns:a16="http://schemas.microsoft.com/office/drawing/2014/main" id="{666E8092-7DA4-4C68-914E-A52D3617112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22829" y="4844180"/>
          <a:ext cx="3560400" cy="2456940"/>
        </a:xfrm>
        <a:prstGeom prst="rect">
          <a:avLst/>
        </a:prstGeom>
      </xdr:spPr>
    </xdr:pic>
    <xdr:clientData/>
  </xdr:twoCellAnchor>
  <xdr:twoCellAnchor editAs="oneCell">
    <xdr:from>
      <xdr:col>7</xdr:col>
      <xdr:colOff>229262</xdr:colOff>
      <xdr:row>24</xdr:row>
      <xdr:rowOff>57647</xdr:rowOff>
    </xdr:from>
    <xdr:to>
      <xdr:col>11</xdr:col>
      <xdr:colOff>539934</xdr:colOff>
      <xdr:row>37</xdr:row>
      <xdr:rowOff>100151</xdr:rowOff>
    </xdr:to>
    <xdr:pic>
      <xdr:nvPicPr>
        <xdr:cNvPr id="5" name="Imagen 4">
          <a:extLst>
            <a:ext uri="{FF2B5EF4-FFF2-40B4-BE49-F238E27FC236}">
              <a16:creationId xmlns:a16="http://schemas.microsoft.com/office/drawing/2014/main" id="{2454D722-F6BD-4239-8975-5D195F7CC72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5776622" y="4843007"/>
          <a:ext cx="3480592" cy="2419944"/>
        </a:xfrm>
        <a:prstGeom prst="rect">
          <a:avLst/>
        </a:prstGeom>
      </xdr:spPr>
    </xdr:pic>
    <xdr:clientData/>
  </xdr:twoCellAnchor>
  <xdr:twoCellAnchor editAs="oneCell">
    <xdr:from>
      <xdr:col>7</xdr:col>
      <xdr:colOff>228600</xdr:colOff>
      <xdr:row>8</xdr:row>
      <xdr:rowOff>66675</xdr:rowOff>
    </xdr:from>
    <xdr:to>
      <xdr:col>11</xdr:col>
      <xdr:colOff>540600</xdr:colOff>
      <xdr:row>21</xdr:row>
      <xdr:rowOff>110175</xdr:rowOff>
    </xdr:to>
    <xdr:pic>
      <xdr:nvPicPr>
        <xdr:cNvPr id="6" name="Imagen 5">
          <a:extLst>
            <a:ext uri="{FF2B5EF4-FFF2-40B4-BE49-F238E27FC236}">
              <a16:creationId xmlns:a16="http://schemas.microsoft.com/office/drawing/2014/main" id="{D39CB242-2E23-4CB4-ACEB-CDCA1F0E551B}"/>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5775960" y="1918335"/>
          <a:ext cx="3481920" cy="2420940"/>
        </a:xfrm>
        <a:prstGeom prst="rect">
          <a:avLst/>
        </a:prstGeom>
      </xdr:spPr>
    </xdr:pic>
    <xdr:clientData/>
  </xdr:twoCellAnchor>
  <xdr:twoCellAnchor editAs="oneCell">
    <xdr:from>
      <xdr:col>1</xdr:col>
      <xdr:colOff>590550</xdr:colOff>
      <xdr:row>8</xdr:row>
      <xdr:rowOff>66675</xdr:rowOff>
    </xdr:from>
    <xdr:to>
      <xdr:col>6</xdr:col>
      <xdr:colOff>140550</xdr:colOff>
      <xdr:row>21</xdr:row>
      <xdr:rowOff>110175</xdr:rowOff>
    </xdr:to>
    <xdr:pic>
      <xdr:nvPicPr>
        <xdr:cNvPr id="7" name="Imagen 6">
          <a:extLst>
            <a:ext uri="{FF2B5EF4-FFF2-40B4-BE49-F238E27FC236}">
              <a16:creationId xmlns:a16="http://schemas.microsoft.com/office/drawing/2014/main" id="{43AD5BD1-50D6-4F8B-9B86-4ACE05401BF1}"/>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383030" y="1918335"/>
          <a:ext cx="3512400" cy="2420940"/>
        </a:xfrm>
        <a:prstGeom prst="rect">
          <a:avLst/>
        </a:prstGeom>
      </xdr:spPr>
    </xdr:pic>
    <xdr:clientData/>
  </xdr:twoCellAnchor>
  <xdr:oneCellAnchor>
    <xdr:from>
      <xdr:col>1</xdr:col>
      <xdr:colOff>530349</xdr:colOff>
      <xdr:row>56</xdr:row>
      <xdr:rowOff>58820</xdr:rowOff>
    </xdr:from>
    <xdr:ext cx="3408000" cy="2556000"/>
    <xdr:pic>
      <xdr:nvPicPr>
        <xdr:cNvPr id="8" name="Imagen 7">
          <a:extLst>
            <a:ext uri="{FF2B5EF4-FFF2-40B4-BE49-F238E27FC236}">
              <a16:creationId xmlns:a16="http://schemas.microsoft.com/office/drawing/2014/main" id="{76CF0BE4-B34D-43F4-8D6E-23E77FDEA28C}"/>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322829" y="10985900"/>
          <a:ext cx="3408000" cy="2556000"/>
        </a:xfrm>
        <a:prstGeom prst="rect">
          <a:avLst/>
        </a:prstGeom>
      </xdr:spPr>
    </xdr:pic>
    <xdr:clientData/>
  </xdr:oneCellAnchor>
  <xdr:oneCellAnchor>
    <xdr:from>
      <xdr:col>7</xdr:col>
      <xdr:colOff>470809</xdr:colOff>
      <xdr:row>56</xdr:row>
      <xdr:rowOff>57647</xdr:rowOff>
    </xdr:from>
    <xdr:ext cx="2958904" cy="2592000"/>
    <xdr:pic>
      <xdr:nvPicPr>
        <xdr:cNvPr id="9" name="Imagen 8">
          <a:extLst>
            <a:ext uri="{FF2B5EF4-FFF2-40B4-BE49-F238E27FC236}">
              <a16:creationId xmlns:a16="http://schemas.microsoft.com/office/drawing/2014/main" id="{15DFF788-40D3-431A-B032-B6DB2E959747}"/>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6018169" y="10984727"/>
          <a:ext cx="2958904" cy="2592000"/>
        </a:xfrm>
        <a:prstGeom prst="rect">
          <a:avLst/>
        </a:prstGeom>
      </xdr:spPr>
    </xdr:pic>
    <xdr:clientData/>
  </xdr:oneCellAnchor>
  <xdr:oneCellAnchor>
    <xdr:from>
      <xdr:col>7</xdr:col>
      <xdr:colOff>228600</xdr:colOff>
      <xdr:row>40</xdr:row>
      <xdr:rowOff>66675</xdr:rowOff>
    </xdr:from>
    <xdr:ext cx="3360000" cy="2520000"/>
    <xdr:pic>
      <xdr:nvPicPr>
        <xdr:cNvPr id="10" name="Imagen 9">
          <a:extLst>
            <a:ext uri="{FF2B5EF4-FFF2-40B4-BE49-F238E27FC236}">
              <a16:creationId xmlns:a16="http://schemas.microsoft.com/office/drawing/2014/main" id="{590E45FE-A938-4630-B9D3-797AED7EC859}"/>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5775960" y="8060055"/>
          <a:ext cx="3360000" cy="2520000"/>
        </a:xfrm>
        <a:prstGeom prst="rect">
          <a:avLst/>
        </a:prstGeom>
      </xdr:spPr>
    </xdr:pic>
    <xdr:clientData/>
  </xdr:oneCellAnchor>
  <xdr:oneCellAnchor>
    <xdr:from>
      <xdr:col>1</xdr:col>
      <xdr:colOff>590550</xdr:colOff>
      <xdr:row>40</xdr:row>
      <xdr:rowOff>66675</xdr:rowOff>
    </xdr:from>
    <xdr:ext cx="3360000" cy="2520000"/>
    <xdr:pic>
      <xdr:nvPicPr>
        <xdr:cNvPr id="11" name="Imagen 10">
          <a:extLst>
            <a:ext uri="{FF2B5EF4-FFF2-40B4-BE49-F238E27FC236}">
              <a16:creationId xmlns:a16="http://schemas.microsoft.com/office/drawing/2014/main" id="{BA4EFC88-B3C5-4F15-82FD-704BCFD29A09}"/>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383030" y="8060055"/>
          <a:ext cx="3360000" cy="2520000"/>
        </a:xfrm>
        <a:prstGeom prst="rect">
          <a:avLst/>
        </a:prstGeom>
      </xdr:spPr>
    </xdr:pic>
    <xdr:clientData/>
  </xdr:oneCellAnchor>
  <xdr:oneCellAnchor>
    <xdr:from>
      <xdr:col>1</xdr:col>
      <xdr:colOff>530349</xdr:colOff>
      <xdr:row>72</xdr:row>
      <xdr:rowOff>58820</xdr:rowOff>
    </xdr:from>
    <xdr:ext cx="3408000" cy="2556000"/>
    <xdr:pic>
      <xdr:nvPicPr>
        <xdr:cNvPr id="12" name="Imagen 11">
          <a:extLst>
            <a:ext uri="{FF2B5EF4-FFF2-40B4-BE49-F238E27FC236}">
              <a16:creationId xmlns:a16="http://schemas.microsoft.com/office/drawing/2014/main" id="{2EF27FB5-7C7A-49C1-AE37-2BA8D76A752B}"/>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322829" y="13919600"/>
          <a:ext cx="3408000" cy="2556000"/>
        </a:xfrm>
        <a:prstGeom prst="rect">
          <a:avLst/>
        </a:prstGeom>
      </xdr:spPr>
    </xdr:pic>
    <xdr:clientData/>
  </xdr:oneCellAnchor>
  <xdr:oneCellAnchor>
    <xdr:from>
      <xdr:col>7</xdr:col>
      <xdr:colOff>235980</xdr:colOff>
      <xdr:row>72</xdr:row>
      <xdr:rowOff>62685</xdr:rowOff>
    </xdr:from>
    <xdr:ext cx="3345236" cy="2508927"/>
    <xdr:pic>
      <xdr:nvPicPr>
        <xdr:cNvPr id="13" name="Imagen 12">
          <a:extLst>
            <a:ext uri="{FF2B5EF4-FFF2-40B4-BE49-F238E27FC236}">
              <a16:creationId xmlns:a16="http://schemas.microsoft.com/office/drawing/2014/main" id="{64E64902-7394-45BF-BCDA-78ABBCCC3E85}"/>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5783340" y="13923465"/>
          <a:ext cx="3345236" cy="2508927"/>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0000000-0008-0000-0400-00000200000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936566" y="138343"/>
          <a:ext cx="843803" cy="299808"/>
        </a:xfrm>
        <a:prstGeom prst="rect">
          <a:avLst/>
        </a:prstGeom>
      </xdr:spPr>
    </xdr:pic>
    <xdr:clientData/>
  </xdr:oneCellAnchor>
  <xdr:oneCellAnchor>
    <xdr:from>
      <xdr:col>1</xdr:col>
      <xdr:colOff>247649</xdr:colOff>
      <xdr:row>0</xdr:row>
      <xdr:rowOff>123826</xdr:rowOff>
    </xdr:from>
    <xdr:ext cx="714375" cy="247649"/>
    <xdr:pic>
      <xdr:nvPicPr>
        <xdr:cNvPr id="3" name="4 Imagen">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704849" y="123826"/>
          <a:ext cx="714375" cy="247649"/>
        </a:xfrm>
        <a:prstGeom prst="rect">
          <a:avLst/>
        </a:prstGeom>
      </xdr:spPr>
    </xdr:pic>
    <xdr:clientData/>
  </xdr:oneCellAnchor>
  <xdr:twoCellAnchor editAs="oneCell">
    <xdr:from>
      <xdr:col>7</xdr:col>
      <xdr:colOff>513868</xdr:colOff>
      <xdr:row>5</xdr:row>
      <xdr:rowOff>35860</xdr:rowOff>
    </xdr:from>
    <xdr:to>
      <xdr:col>11</xdr:col>
      <xdr:colOff>282804</xdr:colOff>
      <xdr:row>18</xdr:row>
      <xdr:rowOff>135849</xdr:rowOff>
    </xdr:to>
    <xdr:pic>
      <xdr:nvPicPr>
        <xdr:cNvPr id="8" name="7 Imagen">
          <a:extLst>
            <a:ext uri="{FF2B5EF4-FFF2-40B4-BE49-F238E27FC236}">
              <a16:creationId xmlns:a16="http://schemas.microsoft.com/office/drawing/2014/main" id="{995202B6-6DBE-4C38-8A72-B318AA3CDAB4}"/>
            </a:ext>
          </a:extLst>
        </xdr:cNvPr>
        <xdr:cNvPicPr>
          <a:picLocks noChangeAspect="1"/>
        </xdr:cNvPicPr>
      </xdr:nvPicPr>
      <xdr:blipFill>
        <a:blip xmlns:r="http://schemas.openxmlformats.org/officeDocument/2006/relationships" r:embed="rId3"/>
        <a:stretch>
          <a:fillRect/>
        </a:stretch>
      </xdr:blipFill>
      <xdr:spPr>
        <a:xfrm>
          <a:off x="5516174" y="1461248"/>
          <a:ext cx="3417571" cy="2448742"/>
        </a:xfrm>
        <a:prstGeom prst="rect">
          <a:avLst/>
        </a:prstGeom>
      </xdr:spPr>
    </xdr:pic>
    <xdr:clientData/>
  </xdr:twoCellAnchor>
  <xdr:twoCellAnchor editAs="oneCell">
    <xdr:from>
      <xdr:col>1</xdr:col>
      <xdr:colOff>510988</xdr:colOff>
      <xdr:row>5</xdr:row>
      <xdr:rowOff>35859</xdr:rowOff>
    </xdr:from>
    <xdr:to>
      <xdr:col>5</xdr:col>
      <xdr:colOff>811081</xdr:colOff>
      <xdr:row>18</xdr:row>
      <xdr:rowOff>128228</xdr:rowOff>
    </xdr:to>
    <xdr:pic>
      <xdr:nvPicPr>
        <xdr:cNvPr id="9" name="8 Imagen">
          <a:extLst>
            <a:ext uri="{FF2B5EF4-FFF2-40B4-BE49-F238E27FC236}">
              <a16:creationId xmlns:a16="http://schemas.microsoft.com/office/drawing/2014/main" id="{CD921970-63E4-4E27-9E1F-196C7E6C7D3A}"/>
            </a:ext>
          </a:extLst>
        </xdr:cNvPr>
        <xdr:cNvPicPr>
          <a:picLocks noChangeAspect="1"/>
        </xdr:cNvPicPr>
      </xdr:nvPicPr>
      <xdr:blipFill>
        <a:blip xmlns:r="http://schemas.openxmlformats.org/officeDocument/2006/relationships" r:embed="rId4"/>
        <a:stretch>
          <a:fillRect/>
        </a:stretch>
      </xdr:blipFill>
      <xdr:spPr>
        <a:xfrm>
          <a:off x="986117" y="1461247"/>
          <a:ext cx="3455670" cy="2441122"/>
        </a:xfrm>
        <a:prstGeom prst="rect">
          <a:avLst/>
        </a:prstGeom>
      </xdr:spPr>
    </xdr:pic>
    <xdr:clientData/>
  </xdr:twoCellAnchor>
  <xdr:twoCellAnchor editAs="oneCell">
    <xdr:from>
      <xdr:col>1</xdr:col>
      <xdr:colOff>500495</xdr:colOff>
      <xdr:row>21</xdr:row>
      <xdr:rowOff>53788</xdr:rowOff>
    </xdr:from>
    <xdr:to>
      <xdr:col>5</xdr:col>
      <xdr:colOff>814820</xdr:colOff>
      <xdr:row>34</xdr:row>
      <xdr:rowOff>80848</xdr:rowOff>
    </xdr:to>
    <xdr:pic>
      <xdr:nvPicPr>
        <xdr:cNvPr id="10" name="Imagen 9">
          <a:extLst>
            <a:ext uri="{FF2B5EF4-FFF2-40B4-BE49-F238E27FC236}">
              <a16:creationId xmlns:a16="http://schemas.microsoft.com/office/drawing/2014/main" id="{184C1501-E76E-43A3-974D-4667111B694F}"/>
            </a:ext>
          </a:extLst>
        </xdr:cNvPr>
        <xdr:cNvPicPr>
          <a:picLocks noChangeAspect="1"/>
        </xdr:cNvPicPr>
      </xdr:nvPicPr>
      <xdr:blipFill>
        <a:blip xmlns:r="http://schemas.openxmlformats.org/officeDocument/2006/relationships" r:embed="rId5"/>
        <a:stretch>
          <a:fillRect/>
        </a:stretch>
      </xdr:blipFill>
      <xdr:spPr>
        <a:xfrm>
          <a:off x="975624" y="4589929"/>
          <a:ext cx="3469902" cy="2375813"/>
        </a:xfrm>
        <a:prstGeom prst="rect">
          <a:avLst/>
        </a:prstGeom>
      </xdr:spPr>
    </xdr:pic>
    <xdr:clientData/>
  </xdr:twoCellAnchor>
  <xdr:twoCellAnchor editAs="oneCell">
    <xdr:from>
      <xdr:col>7</xdr:col>
      <xdr:colOff>467999</xdr:colOff>
      <xdr:row>21</xdr:row>
      <xdr:rowOff>105743</xdr:rowOff>
    </xdr:from>
    <xdr:to>
      <xdr:col>11</xdr:col>
      <xdr:colOff>295510</xdr:colOff>
      <xdr:row>34</xdr:row>
      <xdr:rowOff>142804</xdr:rowOff>
    </xdr:to>
    <xdr:pic>
      <xdr:nvPicPr>
        <xdr:cNvPr id="11" name="Imagen 10">
          <a:extLst>
            <a:ext uri="{FF2B5EF4-FFF2-40B4-BE49-F238E27FC236}">
              <a16:creationId xmlns:a16="http://schemas.microsoft.com/office/drawing/2014/main" id="{E8A651E8-19C9-4119-BD9F-CAE381EAF4AD}"/>
            </a:ext>
          </a:extLst>
        </xdr:cNvPr>
        <xdr:cNvPicPr>
          <a:picLocks noChangeAspect="1"/>
        </xdr:cNvPicPr>
      </xdr:nvPicPr>
      <xdr:blipFill>
        <a:blip xmlns:r="http://schemas.openxmlformats.org/officeDocument/2006/relationships" r:embed="rId6"/>
        <a:stretch>
          <a:fillRect/>
        </a:stretch>
      </xdr:blipFill>
      <xdr:spPr>
        <a:xfrm>
          <a:off x="5470305" y="4641884"/>
          <a:ext cx="3476146" cy="2385814"/>
        </a:xfrm>
        <a:prstGeom prst="rect">
          <a:avLst/>
        </a:prstGeom>
      </xdr:spPr>
    </xdr:pic>
    <xdr:clientData/>
  </xdr:twoCellAnchor>
  <xdr:twoCellAnchor editAs="oneCell">
    <xdr:from>
      <xdr:col>1</xdr:col>
      <xdr:colOff>591670</xdr:colOff>
      <xdr:row>37</xdr:row>
      <xdr:rowOff>61531</xdr:rowOff>
    </xdr:from>
    <xdr:to>
      <xdr:col>5</xdr:col>
      <xdr:colOff>827890</xdr:colOff>
      <xdr:row>50</xdr:row>
      <xdr:rowOff>55562</xdr:rowOff>
    </xdr:to>
    <xdr:pic>
      <xdr:nvPicPr>
        <xdr:cNvPr id="12" name="Imagen 11">
          <a:extLst>
            <a:ext uri="{FF2B5EF4-FFF2-40B4-BE49-F238E27FC236}">
              <a16:creationId xmlns:a16="http://schemas.microsoft.com/office/drawing/2014/main" id="{9E32916A-2779-437D-A994-3A5645F904EA}"/>
            </a:ext>
          </a:extLst>
        </xdr:cNvPr>
        <xdr:cNvPicPr>
          <a:picLocks noChangeAspect="1"/>
        </xdr:cNvPicPr>
      </xdr:nvPicPr>
      <xdr:blipFill>
        <a:blip xmlns:r="http://schemas.openxmlformats.org/officeDocument/2006/relationships" r:embed="rId7"/>
        <a:stretch>
          <a:fillRect/>
        </a:stretch>
      </xdr:blipFill>
      <xdr:spPr>
        <a:xfrm>
          <a:off x="1066799" y="7717390"/>
          <a:ext cx="3391797" cy="2324854"/>
        </a:xfrm>
        <a:prstGeom prst="rect">
          <a:avLst/>
        </a:prstGeom>
      </xdr:spPr>
    </xdr:pic>
    <xdr:clientData/>
  </xdr:twoCellAnchor>
  <xdr:twoCellAnchor editAs="oneCell">
    <xdr:from>
      <xdr:col>7</xdr:col>
      <xdr:colOff>489697</xdr:colOff>
      <xdr:row>37</xdr:row>
      <xdr:rowOff>89036</xdr:rowOff>
    </xdr:from>
    <xdr:to>
      <xdr:col>11</xdr:col>
      <xdr:colOff>233388</xdr:colOff>
      <xdr:row>50</xdr:row>
      <xdr:rowOff>75447</xdr:rowOff>
    </xdr:to>
    <xdr:pic>
      <xdr:nvPicPr>
        <xdr:cNvPr id="13" name="Imagen 12">
          <a:extLst>
            <a:ext uri="{FF2B5EF4-FFF2-40B4-BE49-F238E27FC236}">
              <a16:creationId xmlns:a16="http://schemas.microsoft.com/office/drawing/2014/main" id="{E1520F36-A5FA-4150-B34D-10304C6CF273}"/>
            </a:ext>
          </a:extLst>
        </xdr:cNvPr>
        <xdr:cNvPicPr>
          <a:picLocks noChangeAspect="1"/>
        </xdr:cNvPicPr>
      </xdr:nvPicPr>
      <xdr:blipFill>
        <a:blip xmlns:r="http://schemas.openxmlformats.org/officeDocument/2006/relationships" r:embed="rId8"/>
        <a:stretch>
          <a:fillRect/>
        </a:stretch>
      </xdr:blipFill>
      <xdr:spPr>
        <a:xfrm>
          <a:off x="5492003" y="7744895"/>
          <a:ext cx="3392326" cy="2317234"/>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A2956E71-1964-4411-BD2E-3BB9DB618CFD}"/>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412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230B0AF0-F9EE-4FE1-99C5-491BD1DFE3FB}"/>
            </a:ext>
          </a:extLst>
        </xdr:cNvPr>
        <xdr:cNvPicPr>
          <a:picLocks noChangeAspect="1"/>
        </xdr:cNvPicPr>
      </xdr:nvPicPr>
      <xdr:blipFill>
        <a:blip xmlns:r="http://schemas.openxmlformats.org/officeDocument/2006/relationships" r:embed="rId2"/>
        <a:stretch>
          <a:fillRect/>
        </a:stretch>
      </xdr:blipFill>
      <xdr:spPr>
        <a:xfrm>
          <a:off x="802004" y="180976"/>
          <a:ext cx="714375" cy="247649"/>
        </a:xfrm>
        <a:prstGeom prst="rect">
          <a:avLst/>
        </a:prstGeom>
      </xdr:spPr>
    </xdr:pic>
    <xdr:clientData/>
  </xdr:oneCellAnchor>
  <xdr:oneCellAnchor>
    <xdr:from>
      <xdr:col>7</xdr:col>
      <xdr:colOff>55163</xdr:colOff>
      <xdr:row>6</xdr:row>
      <xdr:rowOff>76200</xdr:rowOff>
    </xdr:from>
    <xdr:ext cx="4526362" cy="2505075"/>
    <xdr:pic>
      <xdr:nvPicPr>
        <xdr:cNvPr id="4" name="Imagen 3">
          <a:extLst>
            <a:ext uri="{FF2B5EF4-FFF2-40B4-BE49-F238E27FC236}">
              <a16:creationId xmlns:a16="http://schemas.microsoft.com/office/drawing/2014/main" id="{260CB0E2-7D8D-4B59-BCEC-BFE6D501FA89}"/>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200443" y="1813560"/>
          <a:ext cx="4526362" cy="2505075"/>
        </a:xfrm>
        <a:prstGeom prst="rect">
          <a:avLst/>
        </a:prstGeom>
      </xdr:spPr>
    </xdr:pic>
    <xdr:clientData/>
  </xdr:oneCellAnchor>
  <xdr:oneCellAnchor>
    <xdr:from>
      <xdr:col>1</xdr:col>
      <xdr:colOff>57150</xdr:colOff>
      <xdr:row>39</xdr:row>
      <xdr:rowOff>71213</xdr:rowOff>
    </xdr:from>
    <xdr:ext cx="3657600" cy="2529112"/>
    <xdr:pic>
      <xdr:nvPicPr>
        <xdr:cNvPr id="5" name="Imagen 4">
          <a:extLst>
            <a:ext uri="{FF2B5EF4-FFF2-40B4-BE49-F238E27FC236}">
              <a16:creationId xmlns:a16="http://schemas.microsoft.com/office/drawing/2014/main" id="{EDEC6D33-FBEF-4A45-A834-B258ACF8ACE6}"/>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23850" y="8597993"/>
          <a:ext cx="3657600" cy="2529112"/>
        </a:xfrm>
        <a:prstGeom prst="rect">
          <a:avLst/>
        </a:prstGeom>
      </xdr:spPr>
    </xdr:pic>
    <xdr:clientData/>
  </xdr:oneCellAnchor>
  <xdr:oneCellAnchor>
    <xdr:from>
      <xdr:col>7</xdr:col>
      <xdr:colOff>107751</xdr:colOff>
      <xdr:row>22</xdr:row>
      <xdr:rowOff>123824</xdr:rowOff>
    </xdr:from>
    <xdr:ext cx="4454724" cy="2486025"/>
    <xdr:pic>
      <xdr:nvPicPr>
        <xdr:cNvPr id="6" name="Imagen 5">
          <a:extLst>
            <a:ext uri="{FF2B5EF4-FFF2-40B4-BE49-F238E27FC236}">
              <a16:creationId xmlns:a16="http://schemas.microsoft.com/office/drawing/2014/main" id="{54648939-EFAE-4EE3-A450-5EA7ABC443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253031" y="5107304"/>
          <a:ext cx="4454724" cy="2486025"/>
        </a:xfrm>
        <a:prstGeom prst="rect">
          <a:avLst/>
        </a:prstGeom>
      </xdr:spPr>
    </xdr:pic>
    <xdr:clientData/>
  </xdr:oneCellAnchor>
  <xdr:oneCellAnchor>
    <xdr:from>
      <xdr:col>1</xdr:col>
      <xdr:colOff>67216</xdr:colOff>
      <xdr:row>6</xdr:row>
      <xdr:rowOff>7944</xdr:rowOff>
    </xdr:from>
    <xdr:ext cx="3628483" cy="2544755"/>
    <xdr:pic>
      <xdr:nvPicPr>
        <xdr:cNvPr id="7" name="Imagen 6">
          <a:extLst>
            <a:ext uri="{FF2B5EF4-FFF2-40B4-BE49-F238E27FC236}">
              <a16:creationId xmlns:a16="http://schemas.microsoft.com/office/drawing/2014/main" id="{F2D40A11-C5DD-4E9B-8506-23BD05EEA968}"/>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33916" y="1745304"/>
          <a:ext cx="3628483" cy="2544755"/>
        </a:xfrm>
        <a:prstGeom prst="rect">
          <a:avLst/>
        </a:prstGeom>
      </xdr:spPr>
    </xdr:pic>
    <xdr:clientData/>
  </xdr:oneCellAnchor>
  <xdr:twoCellAnchor editAs="oneCell">
    <xdr:from>
      <xdr:col>1</xdr:col>
      <xdr:colOff>71437</xdr:colOff>
      <xdr:row>22</xdr:row>
      <xdr:rowOff>85725</xdr:rowOff>
    </xdr:from>
    <xdr:to>
      <xdr:col>6</xdr:col>
      <xdr:colOff>561975</xdr:colOff>
      <xdr:row>35</xdr:row>
      <xdr:rowOff>114300</xdr:rowOff>
    </xdr:to>
    <xdr:pic>
      <xdr:nvPicPr>
        <xdr:cNvPr id="8" name="Imagen 7">
          <a:extLst>
            <a:ext uri="{FF2B5EF4-FFF2-40B4-BE49-F238E27FC236}">
              <a16:creationId xmlns:a16="http://schemas.microsoft.com/office/drawing/2014/main" id="{B9C102B3-E0DD-4A1E-9596-DCCD3F51A25A}"/>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338137" y="5069205"/>
          <a:ext cx="3683318" cy="2421255"/>
        </a:xfrm>
        <a:prstGeom prst="rect">
          <a:avLst/>
        </a:prstGeom>
      </xdr:spPr>
    </xdr:pic>
    <xdr:clientData/>
  </xdr:twoCellAnchor>
  <xdr:twoCellAnchor editAs="oneCell">
    <xdr:from>
      <xdr:col>7</xdr:col>
      <xdr:colOff>114300</xdr:colOff>
      <xdr:row>55</xdr:row>
      <xdr:rowOff>76200</xdr:rowOff>
    </xdr:from>
    <xdr:to>
      <xdr:col>11</xdr:col>
      <xdr:colOff>561975</xdr:colOff>
      <xdr:row>68</xdr:row>
      <xdr:rowOff>119700</xdr:rowOff>
    </xdr:to>
    <xdr:pic>
      <xdr:nvPicPr>
        <xdr:cNvPr id="9" name="Imagen 8">
          <a:extLst>
            <a:ext uri="{FF2B5EF4-FFF2-40B4-BE49-F238E27FC236}">
              <a16:creationId xmlns:a16="http://schemas.microsoft.com/office/drawing/2014/main" id="{90C48AE5-C9CC-490D-A4E1-C5546E3C31E2}"/>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4259580" y="11818620"/>
          <a:ext cx="4585335" cy="2520000"/>
        </a:xfrm>
        <a:prstGeom prst="rect">
          <a:avLst/>
        </a:prstGeom>
      </xdr:spPr>
    </xdr:pic>
    <xdr:clientData/>
  </xdr:twoCellAnchor>
  <xdr:twoCellAnchor editAs="oneCell">
    <xdr:from>
      <xdr:col>7</xdr:col>
      <xdr:colOff>142875</xdr:colOff>
      <xdr:row>72</xdr:row>
      <xdr:rowOff>86170</xdr:rowOff>
    </xdr:from>
    <xdr:to>
      <xdr:col>11</xdr:col>
      <xdr:colOff>571499</xdr:colOff>
      <xdr:row>85</xdr:row>
      <xdr:rowOff>101789</xdr:rowOff>
    </xdr:to>
    <xdr:pic>
      <xdr:nvPicPr>
        <xdr:cNvPr id="10" name="Imagen 9">
          <a:extLst>
            <a:ext uri="{FF2B5EF4-FFF2-40B4-BE49-F238E27FC236}">
              <a16:creationId xmlns:a16="http://schemas.microsoft.com/office/drawing/2014/main" id="{970A2A56-5DDB-4730-AD28-70E38906F1C2}"/>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4288155" y="15432850"/>
          <a:ext cx="4566284" cy="2393059"/>
        </a:xfrm>
        <a:prstGeom prst="rect">
          <a:avLst/>
        </a:prstGeom>
      </xdr:spPr>
    </xdr:pic>
    <xdr:clientData/>
  </xdr:twoCellAnchor>
  <xdr:twoCellAnchor editAs="oneCell">
    <xdr:from>
      <xdr:col>1</xdr:col>
      <xdr:colOff>104775</xdr:colOff>
      <xdr:row>72</xdr:row>
      <xdr:rowOff>85726</xdr:rowOff>
    </xdr:from>
    <xdr:to>
      <xdr:col>6</xdr:col>
      <xdr:colOff>581025</xdr:colOff>
      <xdr:row>85</xdr:row>
      <xdr:rowOff>104775</xdr:rowOff>
    </xdr:to>
    <xdr:pic>
      <xdr:nvPicPr>
        <xdr:cNvPr id="11" name="Imagen 10">
          <a:extLst>
            <a:ext uri="{FF2B5EF4-FFF2-40B4-BE49-F238E27FC236}">
              <a16:creationId xmlns:a16="http://schemas.microsoft.com/office/drawing/2014/main" id="{19DA2E8A-4EE8-4584-8F9A-FD95592959DA}"/>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371475" y="15432406"/>
          <a:ext cx="3669030" cy="2396489"/>
        </a:xfrm>
        <a:prstGeom prst="rect">
          <a:avLst/>
        </a:prstGeom>
      </xdr:spPr>
    </xdr:pic>
    <xdr:clientData/>
  </xdr:twoCellAnchor>
  <xdr:twoCellAnchor editAs="oneCell">
    <xdr:from>
      <xdr:col>1</xdr:col>
      <xdr:colOff>114300</xdr:colOff>
      <xdr:row>55</xdr:row>
      <xdr:rowOff>85723</xdr:rowOff>
    </xdr:from>
    <xdr:to>
      <xdr:col>6</xdr:col>
      <xdr:colOff>542926</xdr:colOff>
      <xdr:row>68</xdr:row>
      <xdr:rowOff>76201</xdr:rowOff>
    </xdr:to>
    <xdr:pic>
      <xdr:nvPicPr>
        <xdr:cNvPr id="12" name="Imagen 11">
          <a:extLst>
            <a:ext uri="{FF2B5EF4-FFF2-40B4-BE49-F238E27FC236}">
              <a16:creationId xmlns:a16="http://schemas.microsoft.com/office/drawing/2014/main" id="{3C53370E-2BD7-4810-BB43-F6E06E9C45F5}"/>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381000" y="11828143"/>
          <a:ext cx="3621406" cy="2466978"/>
        </a:xfrm>
        <a:prstGeom prst="rect">
          <a:avLst/>
        </a:prstGeom>
      </xdr:spPr>
    </xdr:pic>
    <xdr:clientData/>
  </xdr:twoCellAnchor>
  <xdr:twoCellAnchor editAs="oneCell">
    <xdr:from>
      <xdr:col>7</xdr:col>
      <xdr:colOff>95250</xdr:colOff>
      <xdr:row>39</xdr:row>
      <xdr:rowOff>66676</xdr:rowOff>
    </xdr:from>
    <xdr:to>
      <xdr:col>11</xdr:col>
      <xdr:colOff>561975</xdr:colOff>
      <xdr:row>52</xdr:row>
      <xdr:rowOff>114300</xdr:rowOff>
    </xdr:to>
    <xdr:pic>
      <xdr:nvPicPr>
        <xdr:cNvPr id="13" name="Imagen 12">
          <a:extLst>
            <a:ext uri="{FF2B5EF4-FFF2-40B4-BE49-F238E27FC236}">
              <a16:creationId xmlns:a16="http://schemas.microsoft.com/office/drawing/2014/main" id="{DFAE28DE-1F1A-4C4A-9D89-66A7B4F8E50C}"/>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4240530" y="8593456"/>
          <a:ext cx="4604385" cy="2425064"/>
        </a:xfrm>
        <a:prstGeom prst="rect">
          <a:avLst/>
        </a:prstGeom>
      </xdr:spPr>
    </xdr:pic>
    <xdr:clientData/>
  </xdr:twoCellAnchor>
  <xdr:twoCellAnchor editAs="oneCell">
    <xdr:from>
      <xdr:col>1</xdr:col>
      <xdr:colOff>57151</xdr:colOff>
      <xdr:row>88</xdr:row>
      <xdr:rowOff>114300</xdr:rowOff>
    </xdr:from>
    <xdr:to>
      <xdr:col>6</xdr:col>
      <xdr:colOff>581025</xdr:colOff>
      <xdr:row>101</xdr:row>
      <xdr:rowOff>98962</xdr:rowOff>
    </xdr:to>
    <xdr:pic>
      <xdr:nvPicPr>
        <xdr:cNvPr id="14" name="Imagen 13">
          <a:extLst>
            <a:ext uri="{FF2B5EF4-FFF2-40B4-BE49-F238E27FC236}">
              <a16:creationId xmlns:a16="http://schemas.microsoft.com/office/drawing/2014/main" id="{32A42253-C113-4600-AAC0-F1B6A8935D1E}"/>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323851" y="18646140"/>
          <a:ext cx="3716654" cy="2362102"/>
        </a:xfrm>
        <a:prstGeom prst="rect">
          <a:avLst/>
        </a:prstGeom>
      </xdr:spPr>
    </xdr:pic>
    <xdr:clientData/>
  </xdr:twoCellAnchor>
  <xdr:twoCellAnchor editAs="oneCell">
    <xdr:from>
      <xdr:col>7</xdr:col>
      <xdr:colOff>95251</xdr:colOff>
      <xdr:row>88</xdr:row>
      <xdr:rowOff>66675</xdr:rowOff>
    </xdr:from>
    <xdr:to>
      <xdr:col>11</xdr:col>
      <xdr:colOff>571500</xdr:colOff>
      <xdr:row>101</xdr:row>
      <xdr:rowOff>104775</xdr:rowOff>
    </xdr:to>
    <xdr:pic>
      <xdr:nvPicPr>
        <xdr:cNvPr id="15" name="Imagen 14">
          <a:extLst>
            <a:ext uri="{FF2B5EF4-FFF2-40B4-BE49-F238E27FC236}">
              <a16:creationId xmlns:a16="http://schemas.microsoft.com/office/drawing/2014/main" id="{13BDF8FA-27C7-46CC-9653-AC08FF779037}"/>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4240531" y="18598515"/>
          <a:ext cx="4613909" cy="241554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10</xdr:col>
      <xdr:colOff>268941</xdr:colOff>
      <xdr:row>0</xdr:row>
      <xdr:rowOff>138343</xdr:rowOff>
    </xdr:from>
    <xdr:ext cx="843803" cy="299808"/>
    <xdr:pic>
      <xdr:nvPicPr>
        <xdr:cNvPr id="2" name="2 Imagen">
          <a:extLst>
            <a:ext uri="{FF2B5EF4-FFF2-40B4-BE49-F238E27FC236}">
              <a16:creationId xmlns:a16="http://schemas.microsoft.com/office/drawing/2014/main" id="{C37E0092-936A-4D29-A0B0-DE7C222197F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9844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26FE8D80-F35E-42D3-8A10-118B8BD4A221}"/>
            </a:ext>
          </a:extLst>
        </xdr:cNvPr>
        <xdr:cNvPicPr>
          <a:picLocks noChangeAspect="1"/>
        </xdr:cNvPicPr>
      </xdr:nvPicPr>
      <xdr:blipFill>
        <a:blip xmlns:r="http://schemas.openxmlformats.org/officeDocument/2006/relationships" r:embed="rId2"/>
        <a:stretch>
          <a:fillRect/>
        </a:stretch>
      </xdr:blipFill>
      <xdr:spPr>
        <a:xfrm>
          <a:off x="802004" y="180976"/>
          <a:ext cx="714375" cy="247649"/>
        </a:xfrm>
        <a:prstGeom prst="rect">
          <a:avLst/>
        </a:prstGeom>
      </xdr:spPr>
    </xdr:pic>
    <xdr:clientData/>
  </xdr:oneCellAnchor>
  <xdr:twoCellAnchor editAs="oneCell">
    <xdr:from>
      <xdr:col>2</xdr:col>
      <xdr:colOff>145676</xdr:colOff>
      <xdr:row>5</xdr:row>
      <xdr:rowOff>112059</xdr:rowOff>
    </xdr:from>
    <xdr:to>
      <xdr:col>6</xdr:col>
      <xdr:colOff>352761</xdr:colOff>
      <xdr:row>18</xdr:row>
      <xdr:rowOff>116093</xdr:rowOff>
    </xdr:to>
    <xdr:pic>
      <xdr:nvPicPr>
        <xdr:cNvPr id="4" name="4 Imagen">
          <a:extLst>
            <a:ext uri="{FF2B5EF4-FFF2-40B4-BE49-F238E27FC236}">
              <a16:creationId xmlns:a16="http://schemas.microsoft.com/office/drawing/2014/main" id="{36A5F287-A402-4F39-A928-B011E3528ADC}"/>
            </a:ext>
          </a:extLst>
        </xdr:cNvPr>
        <xdr:cNvPicPr>
          <a:picLocks noChangeAspect="1"/>
        </xdr:cNvPicPr>
      </xdr:nvPicPr>
      <xdr:blipFill>
        <a:blip xmlns:r="http://schemas.openxmlformats.org/officeDocument/2006/relationships" r:embed="rId3"/>
        <a:stretch>
          <a:fillRect/>
        </a:stretch>
      </xdr:blipFill>
      <xdr:spPr>
        <a:xfrm>
          <a:off x="747656" y="1536999"/>
          <a:ext cx="3407485" cy="2396714"/>
        </a:xfrm>
        <a:prstGeom prst="rect">
          <a:avLst/>
        </a:prstGeom>
      </xdr:spPr>
    </xdr:pic>
    <xdr:clientData/>
  </xdr:twoCellAnchor>
  <xdr:twoCellAnchor editAs="oneCell">
    <xdr:from>
      <xdr:col>7</xdr:col>
      <xdr:colOff>324970</xdr:colOff>
      <xdr:row>5</xdr:row>
      <xdr:rowOff>112059</xdr:rowOff>
    </xdr:from>
    <xdr:to>
      <xdr:col>10</xdr:col>
      <xdr:colOff>839544</xdr:colOff>
      <xdr:row>18</xdr:row>
      <xdr:rowOff>161813</xdr:rowOff>
    </xdr:to>
    <xdr:pic>
      <xdr:nvPicPr>
        <xdr:cNvPr id="5" name="5 Imagen">
          <a:extLst>
            <a:ext uri="{FF2B5EF4-FFF2-40B4-BE49-F238E27FC236}">
              <a16:creationId xmlns:a16="http://schemas.microsoft.com/office/drawing/2014/main" id="{8EB25C77-465E-4C7A-AB9F-7688523C90FD}"/>
            </a:ext>
          </a:extLst>
        </xdr:cNvPr>
        <xdr:cNvPicPr>
          <a:picLocks noChangeAspect="1"/>
        </xdr:cNvPicPr>
      </xdr:nvPicPr>
      <xdr:blipFill>
        <a:blip xmlns:r="http://schemas.openxmlformats.org/officeDocument/2006/relationships" r:embed="rId4"/>
        <a:stretch>
          <a:fillRect/>
        </a:stretch>
      </xdr:blipFill>
      <xdr:spPr>
        <a:xfrm>
          <a:off x="4813150" y="1536999"/>
          <a:ext cx="3455894" cy="2442434"/>
        </a:xfrm>
        <a:prstGeom prst="rect">
          <a:avLst/>
        </a:prstGeom>
      </xdr:spPr>
    </xdr:pic>
    <xdr:clientData/>
  </xdr:twoCellAnchor>
  <xdr:twoCellAnchor editAs="oneCell">
    <xdr:from>
      <xdr:col>2</xdr:col>
      <xdr:colOff>89647</xdr:colOff>
      <xdr:row>21</xdr:row>
      <xdr:rowOff>67236</xdr:rowOff>
    </xdr:from>
    <xdr:to>
      <xdr:col>6</xdr:col>
      <xdr:colOff>327212</xdr:colOff>
      <xdr:row>34</xdr:row>
      <xdr:rowOff>94130</xdr:rowOff>
    </xdr:to>
    <xdr:pic>
      <xdr:nvPicPr>
        <xdr:cNvPr id="6" name="7 Imagen">
          <a:extLst>
            <a:ext uri="{FF2B5EF4-FFF2-40B4-BE49-F238E27FC236}">
              <a16:creationId xmlns:a16="http://schemas.microsoft.com/office/drawing/2014/main" id="{923DE660-6F40-491F-9291-D137B7F15933}"/>
            </a:ext>
          </a:extLst>
        </xdr:cNvPr>
        <xdr:cNvPicPr>
          <a:picLocks noChangeAspect="1"/>
        </xdr:cNvPicPr>
      </xdr:nvPicPr>
      <xdr:blipFill>
        <a:blip xmlns:r="http://schemas.openxmlformats.org/officeDocument/2006/relationships" r:embed="rId5"/>
        <a:stretch>
          <a:fillRect/>
        </a:stretch>
      </xdr:blipFill>
      <xdr:spPr>
        <a:xfrm>
          <a:off x="691627" y="4684956"/>
          <a:ext cx="3437965" cy="2419574"/>
        </a:xfrm>
        <a:prstGeom prst="rect">
          <a:avLst/>
        </a:prstGeom>
      </xdr:spPr>
    </xdr:pic>
    <xdr:clientData/>
  </xdr:twoCellAnchor>
  <xdr:twoCellAnchor editAs="oneCell">
    <xdr:from>
      <xdr:col>8</xdr:col>
      <xdr:colOff>44822</xdr:colOff>
      <xdr:row>21</xdr:row>
      <xdr:rowOff>89647</xdr:rowOff>
    </xdr:from>
    <xdr:to>
      <xdr:col>10</xdr:col>
      <xdr:colOff>909916</xdr:colOff>
      <xdr:row>34</xdr:row>
      <xdr:rowOff>116541</xdr:rowOff>
    </xdr:to>
    <xdr:pic>
      <xdr:nvPicPr>
        <xdr:cNvPr id="7" name="9 Imagen">
          <a:extLst>
            <a:ext uri="{FF2B5EF4-FFF2-40B4-BE49-F238E27FC236}">
              <a16:creationId xmlns:a16="http://schemas.microsoft.com/office/drawing/2014/main" id="{54434CBB-682D-4BBC-8CF5-9DFC527F061B}"/>
            </a:ext>
          </a:extLst>
        </xdr:cNvPr>
        <xdr:cNvPicPr>
          <a:picLocks noChangeAspect="1"/>
        </xdr:cNvPicPr>
      </xdr:nvPicPr>
      <xdr:blipFill>
        <a:blip xmlns:r="http://schemas.openxmlformats.org/officeDocument/2006/relationships" r:embed="rId6"/>
        <a:stretch>
          <a:fillRect/>
        </a:stretch>
      </xdr:blipFill>
      <xdr:spPr>
        <a:xfrm>
          <a:off x="4921622" y="4707367"/>
          <a:ext cx="3417794" cy="2419574"/>
        </a:xfrm>
        <a:prstGeom prst="rect">
          <a:avLst/>
        </a:prstGeom>
      </xdr:spPr>
    </xdr:pic>
    <xdr:clientData/>
  </xdr:twoCellAnchor>
  <xdr:twoCellAnchor editAs="oneCell">
    <xdr:from>
      <xdr:col>2</xdr:col>
      <xdr:colOff>156882</xdr:colOff>
      <xdr:row>37</xdr:row>
      <xdr:rowOff>89647</xdr:rowOff>
    </xdr:from>
    <xdr:to>
      <xdr:col>6</xdr:col>
      <xdr:colOff>394447</xdr:colOff>
      <xdr:row>50</xdr:row>
      <xdr:rowOff>116542</xdr:rowOff>
    </xdr:to>
    <xdr:pic>
      <xdr:nvPicPr>
        <xdr:cNvPr id="8" name="11 Imagen">
          <a:extLst>
            <a:ext uri="{FF2B5EF4-FFF2-40B4-BE49-F238E27FC236}">
              <a16:creationId xmlns:a16="http://schemas.microsoft.com/office/drawing/2014/main" id="{93B69ACC-AB67-4741-BA31-F51DD1983229}"/>
            </a:ext>
          </a:extLst>
        </xdr:cNvPr>
        <xdr:cNvPicPr>
          <a:picLocks noChangeAspect="1"/>
        </xdr:cNvPicPr>
      </xdr:nvPicPr>
      <xdr:blipFill>
        <a:blip xmlns:r="http://schemas.openxmlformats.org/officeDocument/2006/relationships" r:embed="rId7"/>
        <a:stretch>
          <a:fillRect/>
        </a:stretch>
      </xdr:blipFill>
      <xdr:spPr>
        <a:xfrm>
          <a:off x="758862" y="7900147"/>
          <a:ext cx="3437965" cy="2419575"/>
        </a:xfrm>
        <a:prstGeom prst="rect">
          <a:avLst/>
        </a:prstGeom>
      </xdr:spPr>
    </xdr:pic>
    <xdr:clientData/>
  </xdr:twoCellAnchor>
  <xdr:twoCellAnchor editAs="oneCell">
    <xdr:from>
      <xdr:col>7</xdr:col>
      <xdr:colOff>302559</xdr:colOff>
      <xdr:row>37</xdr:row>
      <xdr:rowOff>89647</xdr:rowOff>
    </xdr:from>
    <xdr:to>
      <xdr:col>10</xdr:col>
      <xdr:colOff>908573</xdr:colOff>
      <xdr:row>50</xdr:row>
      <xdr:rowOff>86062</xdr:rowOff>
    </xdr:to>
    <xdr:pic>
      <xdr:nvPicPr>
        <xdr:cNvPr id="9" name="12 Imagen">
          <a:extLst>
            <a:ext uri="{FF2B5EF4-FFF2-40B4-BE49-F238E27FC236}">
              <a16:creationId xmlns:a16="http://schemas.microsoft.com/office/drawing/2014/main" id="{27B10BF8-1980-45FF-A68A-9639F051B9C6}"/>
            </a:ext>
          </a:extLst>
        </xdr:cNvPr>
        <xdr:cNvPicPr>
          <a:picLocks noChangeAspect="1"/>
        </xdr:cNvPicPr>
      </xdr:nvPicPr>
      <xdr:blipFill>
        <a:blip xmlns:r="http://schemas.openxmlformats.org/officeDocument/2006/relationships" r:embed="rId8"/>
        <a:stretch>
          <a:fillRect/>
        </a:stretch>
      </xdr:blipFill>
      <xdr:spPr>
        <a:xfrm>
          <a:off x="4790739" y="7900147"/>
          <a:ext cx="3547334" cy="2389095"/>
        </a:xfrm>
        <a:prstGeom prst="rect">
          <a:avLst/>
        </a:prstGeom>
      </xdr:spPr>
    </xdr:pic>
    <xdr:clientData/>
  </xdr:twoCellAnchor>
  <xdr:twoCellAnchor editAs="oneCell">
    <xdr:from>
      <xdr:col>2</xdr:col>
      <xdr:colOff>201706</xdr:colOff>
      <xdr:row>53</xdr:row>
      <xdr:rowOff>67236</xdr:rowOff>
    </xdr:from>
    <xdr:to>
      <xdr:col>6</xdr:col>
      <xdr:colOff>408791</xdr:colOff>
      <xdr:row>66</xdr:row>
      <xdr:rowOff>71270</xdr:rowOff>
    </xdr:to>
    <xdr:pic>
      <xdr:nvPicPr>
        <xdr:cNvPr id="10" name="13 Imagen">
          <a:extLst>
            <a:ext uri="{FF2B5EF4-FFF2-40B4-BE49-F238E27FC236}">
              <a16:creationId xmlns:a16="http://schemas.microsoft.com/office/drawing/2014/main" id="{76763C86-983B-425B-BABD-305EB4779710}"/>
            </a:ext>
          </a:extLst>
        </xdr:cNvPr>
        <xdr:cNvPicPr>
          <a:picLocks noChangeAspect="1"/>
        </xdr:cNvPicPr>
      </xdr:nvPicPr>
      <xdr:blipFill>
        <a:blip xmlns:r="http://schemas.openxmlformats.org/officeDocument/2006/relationships" r:embed="rId9"/>
        <a:stretch>
          <a:fillRect/>
        </a:stretch>
      </xdr:blipFill>
      <xdr:spPr>
        <a:xfrm>
          <a:off x="803686" y="11070516"/>
          <a:ext cx="3407485" cy="2396714"/>
        </a:xfrm>
        <a:prstGeom prst="rect">
          <a:avLst/>
        </a:prstGeom>
      </xdr:spPr>
    </xdr:pic>
    <xdr:clientData/>
  </xdr:twoCellAnchor>
  <xdr:twoCellAnchor editAs="oneCell">
    <xdr:from>
      <xdr:col>8</xdr:col>
      <xdr:colOff>123264</xdr:colOff>
      <xdr:row>53</xdr:row>
      <xdr:rowOff>100853</xdr:rowOff>
    </xdr:from>
    <xdr:to>
      <xdr:col>11</xdr:col>
      <xdr:colOff>16584</xdr:colOff>
      <xdr:row>66</xdr:row>
      <xdr:rowOff>104887</xdr:rowOff>
    </xdr:to>
    <xdr:pic>
      <xdr:nvPicPr>
        <xdr:cNvPr id="11" name="16 Imagen">
          <a:extLst>
            <a:ext uri="{FF2B5EF4-FFF2-40B4-BE49-F238E27FC236}">
              <a16:creationId xmlns:a16="http://schemas.microsoft.com/office/drawing/2014/main" id="{3780F25E-9D0F-4D6B-95B1-AA59A7C3E149}"/>
            </a:ext>
          </a:extLst>
        </xdr:cNvPr>
        <xdr:cNvPicPr>
          <a:picLocks noChangeAspect="1"/>
        </xdr:cNvPicPr>
      </xdr:nvPicPr>
      <xdr:blipFill>
        <a:blip xmlns:r="http://schemas.openxmlformats.org/officeDocument/2006/relationships" r:embed="rId10"/>
        <a:stretch>
          <a:fillRect/>
        </a:stretch>
      </xdr:blipFill>
      <xdr:spPr>
        <a:xfrm>
          <a:off x="5000064" y="11104133"/>
          <a:ext cx="3413760" cy="2396714"/>
        </a:xfrm>
        <a:prstGeom prst="rect">
          <a:avLst/>
        </a:prstGeom>
      </xdr:spPr>
    </xdr:pic>
    <xdr:clientData/>
  </xdr:twoCellAnchor>
  <xdr:twoCellAnchor editAs="oneCell">
    <xdr:from>
      <xdr:col>2</xdr:col>
      <xdr:colOff>123265</xdr:colOff>
      <xdr:row>69</xdr:row>
      <xdr:rowOff>67236</xdr:rowOff>
    </xdr:from>
    <xdr:to>
      <xdr:col>6</xdr:col>
      <xdr:colOff>360830</xdr:colOff>
      <xdr:row>82</xdr:row>
      <xdr:rowOff>94130</xdr:rowOff>
    </xdr:to>
    <xdr:pic>
      <xdr:nvPicPr>
        <xdr:cNvPr id="12" name="18 Imagen">
          <a:extLst>
            <a:ext uri="{FF2B5EF4-FFF2-40B4-BE49-F238E27FC236}">
              <a16:creationId xmlns:a16="http://schemas.microsoft.com/office/drawing/2014/main" id="{F1B7FE75-D2E0-4B15-89CA-75B70B2A6AC2}"/>
            </a:ext>
          </a:extLst>
        </xdr:cNvPr>
        <xdr:cNvPicPr>
          <a:picLocks noChangeAspect="1"/>
        </xdr:cNvPicPr>
      </xdr:nvPicPr>
      <xdr:blipFill>
        <a:blip xmlns:r="http://schemas.openxmlformats.org/officeDocument/2006/relationships" r:embed="rId11"/>
        <a:stretch>
          <a:fillRect/>
        </a:stretch>
      </xdr:blipFill>
      <xdr:spPr>
        <a:xfrm>
          <a:off x="725245" y="14263296"/>
          <a:ext cx="3437965" cy="2419574"/>
        </a:xfrm>
        <a:prstGeom prst="rect">
          <a:avLst/>
        </a:prstGeom>
      </xdr:spPr>
    </xdr:pic>
    <xdr:clientData/>
  </xdr:twoCellAnchor>
  <xdr:twoCellAnchor editAs="oneCell">
    <xdr:from>
      <xdr:col>8</xdr:col>
      <xdr:colOff>89647</xdr:colOff>
      <xdr:row>69</xdr:row>
      <xdr:rowOff>100853</xdr:rowOff>
    </xdr:from>
    <xdr:to>
      <xdr:col>10</xdr:col>
      <xdr:colOff>901401</xdr:colOff>
      <xdr:row>82</xdr:row>
      <xdr:rowOff>89647</xdr:rowOff>
    </xdr:to>
    <xdr:pic>
      <xdr:nvPicPr>
        <xdr:cNvPr id="13" name="20 Imagen">
          <a:extLst>
            <a:ext uri="{FF2B5EF4-FFF2-40B4-BE49-F238E27FC236}">
              <a16:creationId xmlns:a16="http://schemas.microsoft.com/office/drawing/2014/main" id="{CCA2DF19-5977-4B23-8463-99CBADFC6CDB}"/>
            </a:ext>
          </a:extLst>
        </xdr:cNvPr>
        <xdr:cNvPicPr>
          <a:picLocks noChangeAspect="1"/>
        </xdr:cNvPicPr>
      </xdr:nvPicPr>
      <xdr:blipFill>
        <a:blip xmlns:r="http://schemas.openxmlformats.org/officeDocument/2006/relationships" r:embed="rId12"/>
        <a:stretch>
          <a:fillRect/>
        </a:stretch>
      </xdr:blipFill>
      <xdr:spPr>
        <a:xfrm>
          <a:off x="4966447" y="14296913"/>
          <a:ext cx="3364454" cy="2381474"/>
        </a:xfrm>
        <a:prstGeom prst="rect">
          <a:avLst/>
        </a:prstGeom>
      </xdr:spPr>
    </xdr:pic>
    <xdr:clientData/>
  </xdr:twoCellAnchor>
  <xdr:twoCellAnchor editAs="oneCell">
    <xdr:from>
      <xdr:col>2</xdr:col>
      <xdr:colOff>134470</xdr:colOff>
      <xdr:row>85</xdr:row>
      <xdr:rowOff>56030</xdr:rowOff>
    </xdr:from>
    <xdr:to>
      <xdr:col>6</xdr:col>
      <xdr:colOff>341555</xdr:colOff>
      <xdr:row>98</xdr:row>
      <xdr:rowOff>60064</xdr:rowOff>
    </xdr:to>
    <xdr:pic>
      <xdr:nvPicPr>
        <xdr:cNvPr id="14" name="22 Imagen">
          <a:extLst>
            <a:ext uri="{FF2B5EF4-FFF2-40B4-BE49-F238E27FC236}">
              <a16:creationId xmlns:a16="http://schemas.microsoft.com/office/drawing/2014/main" id="{C73135E3-B6FB-4035-A2EC-490D5727A6F2}"/>
            </a:ext>
          </a:extLst>
        </xdr:cNvPr>
        <xdr:cNvPicPr>
          <a:picLocks noChangeAspect="1"/>
        </xdr:cNvPicPr>
      </xdr:nvPicPr>
      <xdr:blipFill>
        <a:blip xmlns:r="http://schemas.openxmlformats.org/officeDocument/2006/relationships" r:embed="rId13"/>
        <a:stretch>
          <a:fillRect/>
        </a:stretch>
      </xdr:blipFill>
      <xdr:spPr>
        <a:xfrm>
          <a:off x="736450" y="17444870"/>
          <a:ext cx="3407485" cy="2396714"/>
        </a:xfrm>
        <a:prstGeom prst="rect">
          <a:avLst/>
        </a:prstGeom>
      </xdr:spPr>
    </xdr:pic>
    <xdr:clientData/>
  </xdr:twoCellAnchor>
  <xdr:twoCellAnchor editAs="oneCell">
    <xdr:from>
      <xdr:col>7</xdr:col>
      <xdr:colOff>347382</xdr:colOff>
      <xdr:row>85</xdr:row>
      <xdr:rowOff>67235</xdr:rowOff>
    </xdr:from>
    <xdr:to>
      <xdr:col>10</xdr:col>
      <xdr:colOff>800996</xdr:colOff>
      <xdr:row>98</xdr:row>
      <xdr:rowOff>71269</xdr:rowOff>
    </xdr:to>
    <xdr:pic>
      <xdr:nvPicPr>
        <xdr:cNvPr id="15" name="25 Imagen">
          <a:extLst>
            <a:ext uri="{FF2B5EF4-FFF2-40B4-BE49-F238E27FC236}">
              <a16:creationId xmlns:a16="http://schemas.microsoft.com/office/drawing/2014/main" id="{61B5FD6F-60C1-4DE1-BBC1-A3764D9472F8}"/>
            </a:ext>
          </a:extLst>
        </xdr:cNvPr>
        <xdr:cNvPicPr>
          <a:picLocks noChangeAspect="1"/>
        </xdr:cNvPicPr>
      </xdr:nvPicPr>
      <xdr:blipFill>
        <a:blip xmlns:r="http://schemas.openxmlformats.org/officeDocument/2006/relationships" r:embed="rId14"/>
        <a:stretch>
          <a:fillRect/>
        </a:stretch>
      </xdr:blipFill>
      <xdr:spPr>
        <a:xfrm>
          <a:off x="4835562" y="17456075"/>
          <a:ext cx="3394934" cy="2396714"/>
        </a:xfrm>
        <a:prstGeom prst="rect">
          <a:avLst/>
        </a:prstGeom>
      </xdr:spPr>
    </xdr:pic>
    <xdr:clientData/>
  </xdr:twoCellAnchor>
  <xdr:twoCellAnchor editAs="oneCell">
    <xdr:from>
      <xdr:col>2</xdr:col>
      <xdr:colOff>89647</xdr:colOff>
      <xdr:row>101</xdr:row>
      <xdr:rowOff>67235</xdr:rowOff>
    </xdr:from>
    <xdr:to>
      <xdr:col>6</xdr:col>
      <xdr:colOff>327212</xdr:colOff>
      <xdr:row>114</xdr:row>
      <xdr:rowOff>94129</xdr:rowOff>
    </xdr:to>
    <xdr:pic>
      <xdr:nvPicPr>
        <xdr:cNvPr id="16" name="26 Imagen">
          <a:extLst>
            <a:ext uri="{FF2B5EF4-FFF2-40B4-BE49-F238E27FC236}">
              <a16:creationId xmlns:a16="http://schemas.microsoft.com/office/drawing/2014/main" id="{7394A672-9332-40C9-B5AD-5C5E283F196A}"/>
            </a:ext>
          </a:extLst>
        </xdr:cNvPr>
        <xdr:cNvPicPr>
          <a:picLocks noChangeAspect="1"/>
        </xdr:cNvPicPr>
      </xdr:nvPicPr>
      <xdr:blipFill>
        <a:blip xmlns:r="http://schemas.openxmlformats.org/officeDocument/2006/relationships" r:embed="rId15"/>
        <a:stretch>
          <a:fillRect/>
        </a:stretch>
      </xdr:blipFill>
      <xdr:spPr>
        <a:xfrm>
          <a:off x="691627" y="20648855"/>
          <a:ext cx="3437965" cy="2419574"/>
        </a:xfrm>
        <a:prstGeom prst="rect">
          <a:avLst/>
        </a:prstGeom>
      </xdr:spPr>
    </xdr:pic>
    <xdr:clientData/>
  </xdr:twoCellAnchor>
  <xdr:twoCellAnchor editAs="oneCell">
    <xdr:from>
      <xdr:col>8</xdr:col>
      <xdr:colOff>56029</xdr:colOff>
      <xdr:row>101</xdr:row>
      <xdr:rowOff>67236</xdr:rowOff>
    </xdr:from>
    <xdr:to>
      <xdr:col>10</xdr:col>
      <xdr:colOff>890643</xdr:colOff>
      <xdr:row>114</xdr:row>
      <xdr:rowOff>71270</xdr:rowOff>
    </xdr:to>
    <xdr:pic>
      <xdr:nvPicPr>
        <xdr:cNvPr id="17" name="27 Imagen">
          <a:extLst>
            <a:ext uri="{FF2B5EF4-FFF2-40B4-BE49-F238E27FC236}">
              <a16:creationId xmlns:a16="http://schemas.microsoft.com/office/drawing/2014/main" id="{C1C8923B-7924-4C41-B727-F1C71944A99B}"/>
            </a:ext>
          </a:extLst>
        </xdr:cNvPr>
        <xdr:cNvPicPr>
          <a:picLocks noChangeAspect="1"/>
        </xdr:cNvPicPr>
      </xdr:nvPicPr>
      <xdr:blipFill>
        <a:blip xmlns:r="http://schemas.openxmlformats.org/officeDocument/2006/relationships" r:embed="rId16"/>
        <a:stretch>
          <a:fillRect/>
        </a:stretch>
      </xdr:blipFill>
      <xdr:spPr>
        <a:xfrm>
          <a:off x="4932829" y="20648856"/>
          <a:ext cx="3387314" cy="2396714"/>
        </a:xfrm>
        <a:prstGeom prst="rect">
          <a:avLst/>
        </a:prstGeom>
      </xdr:spPr>
    </xdr:pic>
    <xdr:clientData/>
  </xdr:twoCellAnchor>
  <xdr:twoCellAnchor editAs="oneCell">
    <xdr:from>
      <xdr:col>2</xdr:col>
      <xdr:colOff>156882</xdr:colOff>
      <xdr:row>117</xdr:row>
      <xdr:rowOff>67236</xdr:rowOff>
    </xdr:from>
    <xdr:to>
      <xdr:col>6</xdr:col>
      <xdr:colOff>363967</xdr:colOff>
      <xdr:row>130</xdr:row>
      <xdr:rowOff>71270</xdr:rowOff>
    </xdr:to>
    <xdr:pic>
      <xdr:nvPicPr>
        <xdr:cNvPr id="18" name="Imagen 59">
          <a:extLst>
            <a:ext uri="{FF2B5EF4-FFF2-40B4-BE49-F238E27FC236}">
              <a16:creationId xmlns:a16="http://schemas.microsoft.com/office/drawing/2014/main" id="{77FB79D1-C4BB-4B1F-B1B3-B82CA72C5D54}"/>
            </a:ext>
          </a:extLst>
        </xdr:cNvPr>
        <xdr:cNvPicPr>
          <a:picLocks noChangeAspect="1"/>
        </xdr:cNvPicPr>
      </xdr:nvPicPr>
      <xdr:blipFill>
        <a:blip xmlns:r="http://schemas.openxmlformats.org/officeDocument/2006/relationships" r:embed="rId17"/>
        <a:stretch>
          <a:fillRect/>
        </a:stretch>
      </xdr:blipFill>
      <xdr:spPr>
        <a:xfrm>
          <a:off x="758862" y="23841636"/>
          <a:ext cx="3407485" cy="2396714"/>
        </a:xfrm>
        <a:prstGeom prst="rect">
          <a:avLst/>
        </a:prstGeom>
      </xdr:spPr>
    </xdr:pic>
    <xdr:clientData/>
  </xdr:twoCellAnchor>
  <xdr:twoCellAnchor editAs="oneCell">
    <xdr:from>
      <xdr:col>8</xdr:col>
      <xdr:colOff>0</xdr:colOff>
      <xdr:row>117</xdr:row>
      <xdr:rowOff>44824</xdr:rowOff>
    </xdr:from>
    <xdr:to>
      <xdr:col>10</xdr:col>
      <xdr:colOff>834614</xdr:colOff>
      <xdr:row>130</xdr:row>
      <xdr:rowOff>48858</xdr:rowOff>
    </xdr:to>
    <xdr:pic>
      <xdr:nvPicPr>
        <xdr:cNvPr id="19" name="28 Imagen">
          <a:extLst>
            <a:ext uri="{FF2B5EF4-FFF2-40B4-BE49-F238E27FC236}">
              <a16:creationId xmlns:a16="http://schemas.microsoft.com/office/drawing/2014/main" id="{004A7EF4-6910-42FA-985A-E36C571904CF}"/>
            </a:ext>
          </a:extLst>
        </xdr:cNvPr>
        <xdr:cNvPicPr>
          <a:picLocks noChangeAspect="1"/>
        </xdr:cNvPicPr>
      </xdr:nvPicPr>
      <xdr:blipFill>
        <a:blip xmlns:r="http://schemas.openxmlformats.org/officeDocument/2006/relationships" r:embed="rId18"/>
        <a:stretch>
          <a:fillRect/>
        </a:stretch>
      </xdr:blipFill>
      <xdr:spPr>
        <a:xfrm>
          <a:off x="4876800" y="23819224"/>
          <a:ext cx="3387314" cy="2396714"/>
        </a:xfrm>
        <a:prstGeom prst="rect">
          <a:avLst/>
        </a:prstGeom>
      </xdr:spPr>
    </xdr:pic>
    <xdr:clientData/>
  </xdr:twoCellAnchor>
  <xdr:twoCellAnchor editAs="oneCell">
    <xdr:from>
      <xdr:col>2</xdr:col>
      <xdr:colOff>123264</xdr:colOff>
      <xdr:row>133</xdr:row>
      <xdr:rowOff>100853</xdr:rowOff>
    </xdr:from>
    <xdr:to>
      <xdr:col>6</xdr:col>
      <xdr:colOff>330349</xdr:colOff>
      <xdr:row>146</xdr:row>
      <xdr:rowOff>104887</xdr:rowOff>
    </xdr:to>
    <xdr:pic>
      <xdr:nvPicPr>
        <xdr:cNvPr id="20" name="29 Imagen">
          <a:extLst>
            <a:ext uri="{FF2B5EF4-FFF2-40B4-BE49-F238E27FC236}">
              <a16:creationId xmlns:a16="http://schemas.microsoft.com/office/drawing/2014/main" id="{B6F8FCE9-291D-4DD1-8AE9-F9EBA19E50B1}"/>
            </a:ext>
          </a:extLst>
        </xdr:cNvPr>
        <xdr:cNvPicPr>
          <a:picLocks noChangeAspect="1"/>
        </xdr:cNvPicPr>
      </xdr:nvPicPr>
      <xdr:blipFill>
        <a:blip xmlns:r="http://schemas.openxmlformats.org/officeDocument/2006/relationships" r:embed="rId19"/>
        <a:stretch>
          <a:fillRect/>
        </a:stretch>
      </xdr:blipFill>
      <xdr:spPr>
        <a:xfrm>
          <a:off x="725244" y="27068033"/>
          <a:ext cx="3407485" cy="2396714"/>
        </a:xfrm>
        <a:prstGeom prst="rect">
          <a:avLst/>
        </a:prstGeom>
      </xdr:spPr>
    </xdr:pic>
    <xdr:clientData/>
  </xdr:twoCellAnchor>
  <xdr:twoCellAnchor editAs="oneCell">
    <xdr:from>
      <xdr:col>7</xdr:col>
      <xdr:colOff>380999</xdr:colOff>
      <xdr:row>133</xdr:row>
      <xdr:rowOff>67235</xdr:rowOff>
    </xdr:from>
    <xdr:to>
      <xdr:col>10</xdr:col>
      <xdr:colOff>834613</xdr:colOff>
      <xdr:row>146</xdr:row>
      <xdr:rowOff>71269</xdr:rowOff>
    </xdr:to>
    <xdr:pic>
      <xdr:nvPicPr>
        <xdr:cNvPr id="21" name="31 Imagen">
          <a:extLst>
            <a:ext uri="{FF2B5EF4-FFF2-40B4-BE49-F238E27FC236}">
              <a16:creationId xmlns:a16="http://schemas.microsoft.com/office/drawing/2014/main" id="{60A0BDC0-9F8E-4D14-B2F4-05D7502DD5FB}"/>
            </a:ext>
          </a:extLst>
        </xdr:cNvPr>
        <xdr:cNvPicPr>
          <a:picLocks noChangeAspect="1"/>
        </xdr:cNvPicPr>
      </xdr:nvPicPr>
      <xdr:blipFill>
        <a:blip xmlns:r="http://schemas.openxmlformats.org/officeDocument/2006/relationships" r:embed="rId20"/>
        <a:stretch>
          <a:fillRect/>
        </a:stretch>
      </xdr:blipFill>
      <xdr:spPr>
        <a:xfrm>
          <a:off x="4869179" y="27034415"/>
          <a:ext cx="3394934" cy="2396714"/>
        </a:xfrm>
        <a:prstGeom prst="rect">
          <a:avLst/>
        </a:prstGeom>
      </xdr:spPr>
    </xdr:pic>
    <xdr:clientData/>
  </xdr:twoCellAnchor>
  <xdr:twoCellAnchor editAs="oneCell">
    <xdr:from>
      <xdr:col>2</xdr:col>
      <xdr:colOff>179294</xdr:colOff>
      <xdr:row>149</xdr:row>
      <xdr:rowOff>89647</xdr:rowOff>
    </xdr:from>
    <xdr:to>
      <xdr:col>6</xdr:col>
      <xdr:colOff>386379</xdr:colOff>
      <xdr:row>162</xdr:row>
      <xdr:rowOff>93682</xdr:rowOff>
    </xdr:to>
    <xdr:pic>
      <xdr:nvPicPr>
        <xdr:cNvPr id="22" name="32 Imagen">
          <a:extLst>
            <a:ext uri="{FF2B5EF4-FFF2-40B4-BE49-F238E27FC236}">
              <a16:creationId xmlns:a16="http://schemas.microsoft.com/office/drawing/2014/main" id="{09753AF1-AFDA-4019-9AC5-419E59BDCFE1}"/>
            </a:ext>
          </a:extLst>
        </xdr:cNvPr>
        <xdr:cNvPicPr>
          <a:picLocks noChangeAspect="1"/>
        </xdr:cNvPicPr>
      </xdr:nvPicPr>
      <xdr:blipFill>
        <a:blip xmlns:r="http://schemas.openxmlformats.org/officeDocument/2006/relationships" r:embed="rId21"/>
        <a:stretch>
          <a:fillRect/>
        </a:stretch>
      </xdr:blipFill>
      <xdr:spPr>
        <a:xfrm>
          <a:off x="781274" y="30249607"/>
          <a:ext cx="3407485" cy="2396715"/>
        </a:xfrm>
        <a:prstGeom prst="rect">
          <a:avLst/>
        </a:prstGeom>
      </xdr:spPr>
    </xdr:pic>
    <xdr:clientData/>
  </xdr:twoCellAnchor>
  <xdr:twoCellAnchor editAs="oneCell">
    <xdr:from>
      <xdr:col>8</xdr:col>
      <xdr:colOff>22412</xdr:colOff>
      <xdr:row>149</xdr:row>
      <xdr:rowOff>100853</xdr:rowOff>
    </xdr:from>
    <xdr:to>
      <xdr:col>10</xdr:col>
      <xdr:colOff>857026</xdr:colOff>
      <xdr:row>162</xdr:row>
      <xdr:rowOff>104888</xdr:rowOff>
    </xdr:to>
    <xdr:pic>
      <xdr:nvPicPr>
        <xdr:cNvPr id="23" name="33 Imagen">
          <a:extLst>
            <a:ext uri="{FF2B5EF4-FFF2-40B4-BE49-F238E27FC236}">
              <a16:creationId xmlns:a16="http://schemas.microsoft.com/office/drawing/2014/main" id="{30675591-8BF8-4245-8115-D7488D3A4BCF}"/>
            </a:ext>
          </a:extLst>
        </xdr:cNvPr>
        <xdr:cNvPicPr>
          <a:picLocks noChangeAspect="1"/>
        </xdr:cNvPicPr>
      </xdr:nvPicPr>
      <xdr:blipFill>
        <a:blip xmlns:r="http://schemas.openxmlformats.org/officeDocument/2006/relationships" r:embed="rId22"/>
        <a:stretch>
          <a:fillRect/>
        </a:stretch>
      </xdr:blipFill>
      <xdr:spPr>
        <a:xfrm>
          <a:off x="4899212" y="30260813"/>
          <a:ext cx="3387314" cy="2396715"/>
        </a:xfrm>
        <a:prstGeom prst="rect">
          <a:avLst/>
        </a:prstGeom>
      </xdr:spPr>
    </xdr:pic>
    <xdr:clientData/>
  </xdr:twoCellAnchor>
  <xdr:twoCellAnchor editAs="oneCell">
    <xdr:from>
      <xdr:col>2</xdr:col>
      <xdr:colOff>134470</xdr:colOff>
      <xdr:row>165</xdr:row>
      <xdr:rowOff>100853</xdr:rowOff>
    </xdr:from>
    <xdr:to>
      <xdr:col>6</xdr:col>
      <xdr:colOff>372035</xdr:colOff>
      <xdr:row>178</xdr:row>
      <xdr:rowOff>127747</xdr:rowOff>
    </xdr:to>
    <xdr:pic>
      <xdr:nvPicPr>
        <xdr:cNvPr id="24" name="36 Imagen">
          <a:extLst>
            <a:ext uri="{FF2B5EF4-FFF2-40B4-BE49-F238E27FC236}">
              <a16:creationId xmlns:a16="http://schemas.microsoft.com/office/drawing/2014/main" id="{FAECAE48-4706-4ED2-A6AF-FEC3CE9EAE99}"/>
            </a:ext>
          </a:extLst>
        </xdr:cNvPr>
        <xdr:cNvPicPr>
          <a:picLocks noChangeAspect="1"/>
        </xdr:cNvPicPr>
      </xdr:nvPicPr>
      <xdr:blipFill>
        <a:blip xmlns:r="http://schemas.openxmlformats.org/officeDocument/2006/relationships" r:embed="rId23"/>
        <a:stretch>
          <a:fillRect/>
        </a:stretch>
      </xdr:blipFill>
      <xdr:spPr>
        <a:xfrm>
          <a:off x="736450" y="33453593"/>
          <a:ext cx="3437965" cy="2419574"/>
        </a:xfrm>
        <a:prstGeom prst="rect">
          <a:avLst/>
        </a:prstGeom>
      </xdr:spPr>
    </xdr:pic>
    <xdr:clientData/>
  </xdr:twoCellAnchor>
  <xdr:twoCellAnchor editAs="oneCell">
    <xdr:from>
      <xdr:col>7</xdr:col>
      <xdr:colOff>358589</xdr:colOff>
      <xdr:row>165</xdr:row>
      <xdr:rowOff>78442</xdr:rowOff>
    </xdr:from>
    <xdr:to>
      <xdr:col>10</xdr:col>
      <xdr:colOff>812203</xdr:colOff>
      <xdr:row>178</xdr:row>
      <xdr:rowOff>82476</xdr:rowOff>
    </xdr:to>
    <xdr:pic>
      <xdr:nvPicPr>
        <xdr:cNvPr id="25" name="40 Imagen">
          <a:extLst>
            <a:ext uri="{FF2B5EF4-FFF2-40B4-BE49-F238E27FC236}">
              <a16:creationId xmlns:a16="http://schemas.microsoft.com/office/drawing/2014/main" id="{3578F577-18FD-4CAB-BF78-4798621302D2}"/>
            </a:ext>
          </a:extLst>
        </xdr:cNvPr>
        <xdr:cNvPicPr>
          <a:picLocks noChangeAspect="1"/>
        </xdr:cNvPicPr>
      </xdr:nvPicPr>
      <xdr:blipFill>
        <a:blip xmlns:r="http://schemas.openxmlformats.org/officeDocument/2006/relationships" r:embed="rId24"/>
        <a:stretch>
          <a:fillRect/>
        </a:stretch>
      </xdr:blipFill>
      <xdr:spPr>
        <a:xfrm>
          <a:off x="4846769" y="33431182"/>
          <a:ext cx="3394934" cy="2396714"/>
        </a:xfrm>
        <a:prstGeom prst="rect">
          <a:avLst/>
        </a:prstGeom>
      </xdr:spPr>
    </xdr:pic>
    <xdr:clientData/>
  </xdr:twoCellAnchor>
  <xdr:twoCellAnchor editAs="oneCell">
    <xdr:from>
      <xdr:col>2</xdr:col>
      <xdr:colOff>179294</xdr:colOff>
      <xdr:row>181</xdr:row>
      <xdr:rowOff>89647</xdr:rowOff>
    </xdr:from>
    <xdr:to>
      <xdr:col>6</xdr:col>
      <xdr:colOff>386379</xdr:colOff>
      <xdr:row>194</xdr:row>
      <xdr:rowOff>93681</xdr:rowOff>
    </xdr:to>
    <xdr:pic>
      <xdr:nvPicPr>
        <xdr:cNvPr id="26" name="46 Imagen">
          <a:extLst>
            <a:ext uri="{FF2B5EF4-FFF2-40B4-BE49-F238E27FC236}">
              <a16:creationId xmlns:a16="http://schemas.microsoft.com/office/drawing/2014/main" id="{BC7E2657-719E-448B-8264-9253055D2698}"/>
            </a:ext>
          </a:extLst>
        </xdr:cNvPr>
        <xdr:cNvPicPr>
          <a:picLocks noChangeAspect="1"/>
        </xdr:cNvPicPr>
      </xdr:nvPicPr>
      <xdr:blipFill>
        <a:blip xmlns:r="http://schemas.openxmlformats.org/officeDocument/2006/relationships" r:embed="rId25"/>
        <a:stretch>
          <a:fillRect/>
        </a:stretch>
      </xdr:blipFill>
      <xdr:spPr>
        <a:xfrm>
          <a:off x="781274" y="36635167"/>
          <a:ext cx="3407485" cy="2396714"/>
        </a:xfrm>
        <a:prstGeom prst="rect">
          <a:avLst/>
        </a:prstGeom>
      </xdr:spPr>
    </xdr:pic>
    <xdr:clientData/>
  </xdr:twoCellAnchor>
  <xdr:twoCellAnchor editAs="oneCell">
    <xdr:from>
      <xdr:col>7</xdr:col>
      <xdr:colOff>358588</xdr:colOff>
      <xdr:row>181</xdr:row>
      <xdr:rowOff>123265</xdr:rowOff>
    </xdr:from>
    <xdr:to>
      <xdr:col>10</xdr:col>
      <xdr:colOff>812202</xdr:colOff>
      <xdr:row>194</xdr:row>
      <xdr:rowOff>127299</xdr:rowOff>
    </xdr:to>
    <xdr:pic>
      <xdr:nvPicPr>
        <xdr:cNvPr id="27" name="57 Imagen">
          <a:extLst>
            <a:ext uri="{FF2B5EF4-FFF2-40B4-BE49-F238E27FC236}">
              <a16:creationId xmlns:a16="http://schemas.microsoft.com/office/drawing/2014/main" id="{C7B8486A-3780-4883-8D09-52BE2A81141C}"/>
            </a:ext>
          </a:extLst>
        </xdr:cNvPr>
        <xdr:cNvPicPr>
          <a:picLocks noChangeAspect="1"/>
        </xdr:cNvPicPr>
      </xdr:nvPicPr>
      <xdr:blipFill>
        <a:blip xmlns:r="http://schemas.openxmlformats.org/officeDocument/2006/relationships" r:embed="rId26"/>
        <a:stretch>
          <a:fillRect/>
        </a:stretch>
      </xdr:blipFill>
      <xdr:spPr>
        <a:xfrm>
          <a:off x="4846768" y="36668785"/>
          <a:ext cx="3394934" cy="2396714"/>
        </a:xfrm>
        <a:prstGeom prst="rect">
          <a:avLst/>
        </a:prstGeom>
      </xdr:spPr>
    </xdr:pic>
    <xdr:clientData/>
  </xdr:twoCellAnchor>
  <xdr:twoCellAnchor editAs="oneCell">
    <xdr:from>
      <xdr:col>2</xdr:col>
      <xdr:colOff>89647</xdr:colOff>
      <xdr:row>197</xdr:row>
      <xdr:rowOff>100853</xdr:rowOff>
    </xdr:from>
    <xdr:to>
      <xdr:col>6</xdr:col>
      <xdr:colOff>296732</xdr:colOff>
      <xdr:row>210</xdr:row>
      <xdr:rowOff>104887</xdr:rowOff>
    </xdr:to>
    <xdr:pic>
      <xdr:nvPicPr>
        <xdr:cNvPr id="28" name="58 Imagen">
          <a:extLst>
            <a:ext uri="{FF2B5EF4-FFF2-40B4-BE49-F238E27FC236}">
              <a16:creationId xmlns:a16="http://schemas.microsoft.com/office/drawing/2014/main" id="{5FFD585A-E3D7-4067-962A-20754F6968E6}"/>
            </a:ext>
          </a:extLst>
        </xdr:cNvPr>
        <xdr:cNvPicPr>
          <a:picLocks noChangeAspect="1"/>
        </xdr:cNvPicPr>
      </xdr:nvPicPr>
      <xdr:blipFill>
        <a:blip xmlns:r="http://schemas.openxmlformats.org/officeDocument/2006/relationships" r:embed="rId27"/>
        <a:stretch>
          <a:fillRect/>
        </a:stretch>
      </xdr:blipFill>
      <xdr:spPr>
        <a:xfrm>
          <a:off x="691627" y="39839153"/>
          <a:ext cx="3407485" cy="2396714"/>
        </a:xfrm>
        <a:prstGeom prst="rect">
          <a:avLst/>
        </a:prstGeom>
      </xdr:spPr>
    </xdr:pic>
    <xdr:clientData/>
  </xdr:twoCellAnchor>
  <xdr:twoCellAnchor editAs="oneCell">
    <xdr:from>
      <xdr:col>7</xdr:col>
      <xdr:colOff>324971</xdr:colOff>
      <xdr:row>197</xdr:row>
      <xdr:rowOff>67235</xdr:rowOff>
    </xdr:from>
    <xdr:to>
      <xdr:col>10</xdr:col>
      <xdr:colOff>809065</xdr:colOff>
      <xdr:row>210</xdr:row>
      <xdr:rowOff>94129</xdr:rowOff>
    </xdr:to>
    <xdr:pic>
      <xdr:nvPicPr>
        <xdr:cNvPr id="29" name="59 Imagen">
          <a:extLst>
            <a:ext uri="{FF2B5EF4-FFF2-40B4-BE49-F238E27FC236}">
              <a16:creationId xmlns:a16="http://schemas.microsoft.com/office/drawing/2014/main" id="{70B81421-E74E-46F5-939A-869B97E02E9C}"/>
            </a:ext>
          </a:extLst>
        </xdr:cNvPr>
        <xdr:cNvPicPr>
          <a:picLocks noChangeAspect="1"/>
        </xdr:cNvPicPr>
      </xdr:nvPicPr>
      <xdr:blipFill>
        <a:blip xmlns:r="http://schemas.openxmlformats.org/officeDocument/2006/relationships" r:embed="rId28"/>
        <a:stretch>
          <a:fillRect/>
        </a:stretch>
      </xdr:blipFill>
      <xdr:spPr>
        <a:xfrm>
          <a:off x="4813151" y="39805535"/>
          <a:ext cx="3425414" cy="2419574"/>
        </a:xfrm>
        <a:prstGeom prst="rect">
          <a:avLst/>
        </a:prstGeom>
      </xdr:spPr>
    </xdr:pic>
    <xdr:clientData/>
  </xdr:twoCellAnchor>
  <xdr:twoCellAnchor editAs="oneCell">
    <xdr:from>
      <xdr:col>2</xdr:col>
      <xdr:colOff>156882</xdr:colOff>
      <xdr:row>213</xdr:row>
      <xdr:rowOff>67235</xdr:rowOff>
    </xdr:from>
    <xdr:to>
      <xdr:col>6</xdr:col>
      <xdr:colOff>394447</xdr:colOff>
      <xdr:row>226</xdr:row>
      <xdr:rowOff>94129</xdr:rowOff>
    </xdr:to>
    <xdr:pic>
      <xdr:nvPicPr>
        <xdr:cNvPr id="30" name="60 Imagen">
          <a:extLst>
            <a:ext uri="{FF2B5EF4-FFF2-40B4-BE49-F238E27FC236}">
              <a16:creationId xmlns:a16="http://schemas.microsoft.com/office/drawing/2014/main" id="{DED583E9-0DB7-4846-B0EF-D1659443BF07}"/>
            </a:ext>
          </a:extLst>
        </xdr:cNvPr>
        <xdr:cNvPicPr>
          <a:picLocks noChangeAspect="1"/>
        </xdr:cNvPicPr>
      </xdr:nvPicPr>
      <xdr:blipFill>
        <a:blip xmlns:r="http://schemas.openxmlformats.org/officeDocument/2006/relationships" r:embed="rId29"/>
        <a:stretch>
          <a:fillRect/>
        </a:stretch>
      </xdr:blipFill>
      <xdr:spPr>
        <a:xfrm>
          <a:off x="758862" y="42998315"/>
          <a:ext cx="3437965" cy="2419574"/>
        </a:xfrm>
        <a:prstGeom prst="rect">
          <a:avLst/>
        </a:prstGeom>
      </xdr:spPr>
    </xdr:pic>
    <xdr:clientData/>
  </xdr:twoCellAnchor>
  <xdr:twoCellAnchor editAs="oneCell">
    <xdr:from>
      <xdr:col>7</xdr:col>
      <xdr:colOff>336176</xdr:colOff>
      <xdr:row>213</xdr:row>
      <xdr:rowOff>89647</xdr:rowOff>
    </xdr:from>
    <xdr:to>
      <xdr:col>10</xdr:col>
      <xdr:colOff>789790</xdr:colOff>
      <xdr:row>226</xdr:row>
      <xdr:rowOff>93681</xdr:rowOff>
    </xdr:to>
    <xdr:pic>
      <xdr:nvPicPr>
        <xdr:cNvPr id="31" name="61 Imagen">
          <a:extLst>
            <a:ext uri="{FF2B5EF4-FFF2-40B4-BE49-F238E27FC236}">
              <a16:creationId xmlns:a16="http://schemas.microsoft.com/office/drawing/2014/main" id="{85F507F6-65EC-4A40-89EC-8CD0EFDE5BBB}"/>
            </a:ext>
          </a:extLst>
        </xdr:cNvPr>
        <xdr:cNvPicPr>
          <a:picLocks noChangeAspect="1"/>
        </xdr:cNvPicPr>
      </xdr:nvPicPr>
      <xdr:blipFill>
        <a:blip xmlns:r="http://schemas.openxmlformats.org/officeDocument/2006/relationships" r:embed="rId30"/>
        <a:stretch>
          <a:fillRect/>
        </a:stretch>
      </xdr:blipFill>
      <xdr:spPr>
        <a:xfrm>
          <a:off x="4824356" y="43020727"/>
          <a:ext cx="3394934" cy="2396714"/>
        </a:xfrm>
        <a:prstGeom prst="rect">
          <a:avLst/>
        </a:prstGeom>
      </xdr:spPr>
    </xdr:pic>
    <xdr:clientData/>
  </xdr:twoCellAnchor>
  <xdr:twoCellAnchor editAs="oneCell">
    <xdr:from>
      <xdr:col>2</xdr:col>
      <xdr:colOff>145676</xdr:colOff>
      <xdr:row>229</xdr:row>
      <xdr:rowOff>67235</xdr:rowOff>
    </xdr:from>
    <xdr:to>
      <xdr:col>6</xdr:col>
      <xdr:colOff>383241</xdr:colOff>
      <xdr:row>242</xdr:row>
      <xdr:rowOff>94129</xdr:rowOff>
    </xdr:to>
    <xdr:pic>
      <xdr:nvPicPr>
        <xdr:cNvPr id="32" name="62 Imagen">
          <a:extLst>
            <a:ext uri="{FF2B5EF4-FFF2-40B4-BE49-F238E27FC236}">
              <a16:creationId xmlns:a16="http://schemas.microsoft.com/office/drawing/2014/main" id="{F60EE885-CE7C-4244-B326-D87E69EDFEEB}"/>
            </a:ext>
          </a:extLst>
        </xdr:cNvPr>
        <xdr:cNvPicPr>
          <a:picLocks noChangeAspect="1"/>
        </xdr:cNvPicPr>
      </xdr:nvPicPr>
      <xdr:blipFill>
        <a:blip xmlns:r="http://schemas.openxmlformats.org/officeDocument/2006/relationships" r:embed="rId31"/>
        <a:stretch>
          <a:fillRect/>
        </a:stretch>
      </xdr:blipFill>
      <xdr:spPr>
        <a:xfrm>
          <a:off x="747656" y="46191095"/>
          <a:ext cx="3437965" cy="2419574"/>
        </a:xfrm>
        <a:prstGeom prst="rect">
          <a:avLst/>
        </a:prstGeom>
      </xdr:spPr>
    </xdr:pic>
    <xdr:clientData/>
  </xdr:twoCellAnchor>
  <xdr:twoCellAnchor editAs="oneCell">
    <xdr:from>
      <xdr:col>7</xdr:col>
      <xdr:colOff>324970</xdr:colOff>
      <xdr:row>229</xdr:row>
      <xdr:rowOff>67236</xdr:rowOff>
    </xdr:from>
    <xdr:to>
      <xdr:col>10</xdr:col>
      <xdr:colOff>778584</xdr:colOff>
      <xdr:row>242</xdr:row>
      <xdr:rowOff>71270</xdr:rowOff>
    </xdr:to>
    <xdr:pic>
      <xdr:nvPicPr>
        <xdr:cNvPr id="33" name="63 Imagen">
          <a:extLst>
            <a:ext uri="{FF2B5EF4-FFF2-40B4-BE49-F238E27FC236}">
              <a16:creationId xmlns:a16="http://schemas.microsoft.com/office/drawing/2014/main" id="{CFFB4B6B-5772-4058-98CC-CF5863996E13}"/>
            </a:ext>
          </a:extLst>
        </xdr:cNvPr>
        <xdr:cNvPicPr>
          <a:picLocks noChangeAspect="1"/>
        </xdr:cNvPicPr>
      </xdr:nvPicPr>
      <xdr:blipFill>
        <a:blip xmlns:r="http://schemas.openxmlformats.org/officeDocument/2006/relationships" r:embed="rId32"/>
        <a:stretch>
          <a:fillRect/>
        </a:stretch>
      </xdr:blipFill>
      <xdr:spPr>
        <a:xfrm>
          <a:off x="4813150" y="46191096"/>
          <a:ext cx="3394934" cy="2396714"/>
        </a:xfrm>
        <a:prstGeom prst="rect">
          <a:avLst/>
        </a:prstGeom>
      </xdr:spPr>
    </xdr:pic>
    <xdr:clientData/>
  </xdr:twoCellAnchor>
  <xdr:twoCellAnchor editAs="oneCell">
    <xdr:from>
      <xdr:col>2</xdr:col>
      <xdr:colOff>44823</xdr:colOff>
      <xdr:row>245</xdr:row>
      <xdr:rowOff>67235</xdr:rowOff>
    </xdr:from>
    <xdr:to>
      <xdr:col>6</xdr:col>
      <xdr:colOff>251908</xdr:colOff>
      <xdr:row>258</xdr:row>
      <xdr:rowOff>71269</xdr:rowOff>
    </xdr:to>
    <xdr:pic>
      <xdr:nvPicPr>
        <xdr:cNvPr id="34" name="66 Imagen">
          <a:extLst>
            <a:ext uri="{FF2B5EF4-FFF2-40B4-BE49-F238E27FC236}">
              <a16:creationId xmlns:a16="http://schemas.microsoft.com/office/drawing/2014/main" id="{974CE951-AC4C-45F7-9D6E-0CFBAD659774}"/>
            </a:ext>
          </a:extLst>
        </xdr:cNvPr>
        <xdr:cNvPicPr>
          <a:picLocks noChangeAspect="1"/>
        </xdr:cNvPicPr>
      </xdr:nvPicPr>
      <xdr:blipFill>
        <a:blip xmlns:r="http://schemas.openxmlformats.org/officeDocument/2006/relationships" r:embed="rId33"/>
        <a:stretch>
          <a:fillRect/>
        </a:stretch>
      </xdr:blipFill>
      <xdr:spPr>
        <a:xfrm>
          <a:off x="646803" y="49338155"/>
          <a:ext cx="3407485" cy="2396714"/>
        </a:xfrm>
        <a:prstGeom prst="rect">
          <a:avLst/>
        </a:prstGeom>
      </xdr:spPr>
    </xdr:pic>
    <xdr:clientData/>
  </xdr:twoCellAnchor>
  <xdr:twoCellAnchor editAs="oneCell">
    <xdr:from>
      <xdr:col>7</xdr:col>
      <xdr:colOff>324971</xdr:colOff>
      <xdr:row>245</xdr:row>
      <xdr:rowOff>78441</xdr:rowOff>
    </xdr:from>
    <xdr:to>
      <xdr:col>10</xdr:col>
      <xdr:colOff>778585</xdr:colOff>
      <xdr:row>258</xdr:row>
      <xdr:rowOff>82475</xdr:rowOff>
    </xdr:to>
    <xdr:pic>
      <xdr:nvPicPr>
        <xdr:cNvPr id="35" name="67 Imagen">
          <a:extLst>
            <a:ext uri="{FF2B5EF4-FFF2-40B4-BE49-F238E27FC236}">
              <a16:creationId xmlns:a16="http://schemas.microsoft.com/office/drawing/2014/main" id="{76A46493-9A2B-41D1-AE53-48FE82DBE14D}"/>
            </a:ext>
          </a:extLst>
        </xdr:cNvPr>
        <xdr:cNvPicPr>
          <a:picLocks noChangeAspect="1"/>
        </xdr:cNvPicPr>
      </xdr:nvPicPr>
      <xdr:blipFill>
        <a:blip xmlns:r="http://schemas.openxmlformats.org/officeDocument/2006/relationships" r:embed="rId34"/>
        <a:stretch>
          <a:fillRect/>
        </a:stretch>
      </xdr:blipFill>
      <xdr:spPr>
        <a:xfrm>
          <a:off x="4813151" y="49349361"/>
          <a:ext cx="3394934" cy="2396714"/>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D1382366-AC51-4294-8F35-ADF91F6BBE4B}"/>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885131" y="138343"/>
          <a:ext cx="843803" cy="299808"/>
        </a:xfrm>
        <a:prstGeom prst="rect">
          <a:avLst/>
        </a:prstGeom>
      </xdr:spPr>
    </xdr:pic>
    <xdr:clientData/>
  </xdr:oneCellAnchor>
  <xdr:oneCellAnchor>
    <xdr:from>
      <xdr:col>0</xdr:col>
      <xdr:colOff>247649</xdr:colOff>
      <xdr:row>0</xdr:row>
      <xdr:rowOff>123826</xdr:rowOff>
    </xdr:from>
    <xdr:ext cx="714375" cy="247649"/>
    <xdr:pic>
      <xdr:nvPicPr>
        <xdr:cNvPr id="3" name="4 Imagen">
          <a:extLst>
            <a:ext uri="{FF2B5EF4-FFF2-40B4-BE49-F238E27FC236}">
              <a16:creationId xmlns:a16="http://schemas.microsoft.com/office/drawing/2014/main" id="{973C1CB6-81FB-4E69-AF17-6D30EA44A731}"/>
            </a:ext>
          </a:extLst>
        </xdr:cNvPr>
        <xdr:cNvPicPr>
          <a:picLocks noChangeAspect="1"/>
        </xdr:cNvPicPr>
      </xdr:nvPicPr>
      <xdr:blipFill>
        <a:blip xmlns:r="http://schemas.openxmlformats.org/officeDocument/2006/relationships" r:embed="rId2"/>
        <a:stretch>
          <a:fillRect/>
        </a:stretch>
      </xdr:blipFill>
      <xdr:spPr>
        <a:xfrm>
          <a:off x="247649" y="123826"/>
          <a:ext cx="714375" cy="247649"/>
        </a:xfrm>
        <a:prstGeom prst="rect">
          <a:avLst/>
        </a:prstGeom>
      </xdr:spPr>
    </xdr:pic>
    <xdr:clientData/>
  </xdr:oneCellAnchor>
  <xdr:oneCellAnchor>
    <xdr:from>
      <xdr:col>0</xdr:col>
      <xdr:colOff>0</xdr:colOff>
      <xdr:row>327</xdr:row>
      <xdr:rowOff>0</xdr:rowOff>
    </xdr:from>
    <xdr:ext cx="2217420" cy="0"/>
    <xdr:pic>
      <xdr:nvPicPr>
        <xdr:cNvPr id="4" name="Imagen 3">
          <a:extLst>
            <a:ext uri="{FF2B5EF4-FFF2-40B4-BE49-F238E27FC236}">
              <a16:creationId xmlns:a16="http://schemas.microsoft.com/office/drawing/2014/main" id="{3A43F507-CCA7-4104-9177-E4120810CF64}"/>
            </a:ext>
          </a:extLst>
        </xdr:cNvPr>
        <xdr:cNvPicPr>
          <a:picLocks noChangeAspect="1"/>
        </xdr:cNvPicPr>
      </xdr:nvPicPr>
      <xdr:blipFill>
        <a:blip xmlns:r="http://schemas.openxmlformats.org/officeDocument/2006/relationships" r:embed="rId3"/>
        <a:stretch>
          <a:fillRect/>
        </a:stretch>
      </xdr:blipFill>
      <xdr:spPr>
        <a:xfrm>
          <a:off x="0" y="31897320"/>
          <a:ext cx="2217420" cy="0"/>
        </a:xfrm>
        <a:prstGeom prst="rect">
          <a:avLst/>
        </a:prstGeom>
      </xdr:spPr>
    </xdr:pic>
    <xdr:clientData/>
  </xdr:oneCellAnchor>
  <xdr:oneCellAnchor>
    <xdr:from>
      <xdr:col>0</xdr:col>
      <xdr:colOff>152400</xdr:colOff>
      <xdr:row>343</xdr:row>
      <xdr:rowOff>0</xdr:rowOff>
    </xdr:from>
    <xdr:ext cx="2217420" cy="0"/>
    <xdr:pic>
      <xdr:nvPicPr>
        <xdr:cNvPr id="5" name="Imagen 4">
          <a:extLst>
            <a:ext uri="{FF2B5EF4-FFF2-40B4-BE49-F238E27FC236}">
              <a16:creationId xmlns:a16="http://schemas.microsoft.com/office/drawing/2014/main" id="{5A07D148-0BA1-430F-909A-1AD872582F23}"/>
            </a:ext>
          </a:extLst>
        </xdr:cNvPr>
        <xdr:cNvPicPr>
          <a:picLocks noChangeAspect="1"/>
        </xdr:cNvPicPr>
      </xdr:nvPicPr>
      <xdr:blipFill>
        <a:blip xmlns:r="http://schemas.openxmlformats.org/officeDocument/2006/relationships" r:embed="rId3"/>
        <a:stretch>
          <a:fillRect/>
        </a:stretch>
      </xdr:blipFill>
      <xdr:spPr>
        <a:xfrm>
          <a:off x="152400" y="34838640"/>
          <a:ext cx="2217420" cy="0"/>
        </a:xfrm>
        <a:prstGeom prst="rect">
          <a:avLst/>
        </a:prstGeom>
      </xdr:spPr>
    </xdr:pic>
    <xdr:clientData/>
  </xdr:oneCellAnchor>
  <xdr:oneCellAnchor>
    <xdr:from>
      <xdr:col>6</xdr:col>
      <xdr:colOff>560916</xdr:colOff>
      <xdr:row>149</xdr:row>
      <xdr:rowOff>0</xdr:rowOff>
    </xdr:from>
    <xdr:ext cx="0" cy="0"/>
    <xdr:pic>
      <xdr:nvPicPr>
        <xdr:cNvPr id="6" name="Imagen 5">
          <a:extLst>
            <a:ext uri="{FF2B5EF4-FFF2-40B4-BE49-F238E27FC236}">
              <a16:creationId xmlns:a16="http://schemas.microsoft.com/office/drawing/2014/main" id="{FAE4C0E7-CDA0-4077-8FBA-E06E104B4358}"/>
            </a:ext>
          </a:extLst>
        </xdr:cNvPr>
        <xdr:cNvPicPr>
          <a:picLocks noChangeAspect="1"/>
        </xdr:cNvPicPr>
      </xdr:nvPicPr>
      <xdr:blipFill>
        <a:blip xmlns:r="http://schemas.openxmlformats.org/officeDocument/2006/relationships" r:embed="rId4"/>
        <a:stretch>
          <a:fillRect/>
        </a:stretch>
      </xdr:blipFill>
      <xdr:spPr>
        <a:xfrm>
          <a:off x="5163396" y="7239000"/>
          <a:ext cx="0" cy="0"/>
        </a:xfrm>
        <a:prstGeom prst="rect">
          <a:avLst/>
        </a:prstGeom>
      </xdr:spPr>
    </xdr:pic>
    <xdr:clientData/>
  </xdr:oneCellAnchor>
  <xdr:oneCellAnchor>
    <xdr:from>
      <xdr:col>0</xdr:col>
      <xdr:colOff>152400</xdr:colOff>
      <xdr:row>358</xdr:row>
      <xdr:rowOff>0</xdr:rowOff>
    </xdr:from>
    <xdr:ext cx="2217420" cy="0"/>
    <xdr:pic>
      <xdr:nvPicPr>
        <xdr:cNvPr id="7" name="Imagen 6">
          <a:extLst>
            <a:ext uri="{FF2B5EF4-FFF2-40B4-BE49-F238E27FC236}">
              <a16:creationId xmlns:a16="http://schemas.microsoft.com/office/drawing/2014/main" id="{A91F8308-5B00-4529-8AB1-E97E71996B3F}"/>
            </a:ext>
          </a:extLst>
        </xdr:cNvPr>
        <xdr:cNvPicPr>
          <a:picLocks noChangeAspect="1"/>
        </xdr:cNvPicPr>
      </xdr:nvPicPr>
      <xdr:blipFill>
        <a:blip xmlns:r="http://schemas.openxmlformats.org/officeDocument/2006/relationships" r:embed="rId3"/>
        <a:stretch>
          <a:fillRect/>
        </a:stretch>
      </xdr:blipFill>
      <xdr:spPr>
        <a:xfrm>
          <a:off x="152400" y="34838640"/>
          <a:ext cx="2217420" cy="0"/>
        </a:xfrm>
        <a:prstGeom prst="rect">
          <a:avLst/>
        </a:prstGeom>
      </xdr:spPr>
    </xdr:pic>
    <xdr:clientData/>
  </xdr:oneCellAnchor>
  <xdr:oneCellAnchor>
    <xdr:from>
      <xdr:col>0</xdr:col>
      <xdr:colOff>152400</xdr:colOff>
      <xdr:row>358</xdr:row>
      <xdr:rowOff>0</xdr:rowOff>
    </xdr:from>
    <xdr:ext cx="2217420" cy="0"/>
    <xdr:pic>
      <xdr:nvPicPr>
        <xdr:cNvPr id="8" name="Imagen 7">
          <a:extLst>
            <a:ext uri="{FF2B5EF4-FFF2-40B4-BE49-F238E27FC236}">
              <a16:creationId xmlns:a16="http://schemas.microsoft.com/office/drawing/2014/main" id="{26956D61-9A50-40D9-820C-F6E385FFC530}"/>
            </a:ext>
          </a:extLst>
        </xdr:cNvPr>
        <xdr:cNvPicPr>
          <a:picLocks noChangeAspect="1"/>
        </xdr:cNvPicPr>
      </xdr:nvPicPr>
      <xdr:blipFill>
        <a:blip xmlns:r="http://schemas.openxmlformats.org/officeDocument/2006/relationships" r:embed="rId3"/>
        <a:stretch>
          <a:fillRect/>
        </a:stretch>
      </xdr:blipFill>
      <xdr:spPr>
        <a:xfrm>
          <a:off x="152400" y="34838640"/>
          <a:ext cx="2217420" cy="0"/>
        </a:xfrm>
        <a:prstGeom prst="rect">
          <a:avLst/>
        </a:prstGeom>
      </xdr:spPr>
    </xdr:pic>
    <xdr:clientData/>
  </xdr:oneCellAnchor>
  <xdr:oneCellAnchor>
    <xdr:from>
      <xdr:col>0</xdr:col>
      <xdr:colOff>152400</xdr:colOff>
      <xdr:row>327</xdr:row>
      <xdr:rowOff>152400</xdr:rowOff>
    </xdr:from>
    <xdr:ext cx="2217420" cy="0"/>
    <xdr:pic>
      <xdr:nvPicPr>
        <xdr:cNvPr id="9" name="Imagen 8">
          <a:extLst>
            <a:ext uri="{FF2B5EF4-FFF2-40B4-BE49-F238E27FC236}">
              <a16:creationId xmlns:a16="http://schemas.microsoft.com/office/drawing/2014/main" id="{63736031-89CC-49B0-AC06-B400E17D8275}"/>
            </a:ext>
          </a:extLst>
        </xdr:cNvPr>
        <xdr:cNvPicPr>
          <a:picLocks noChangeAspect="1"/>
        </xdr:cNvPicPr>
      </xdr:nvPicPr>
      <xdr:blipFill>
        <a:blip xmlns:r="http://schemas.openxmlformats.org/officeDocument/2006/relationships" r:embed="rId3"/>
        <a:stretch>
          <a:fillRect/>
        </a:stretch>
      </xdr:blipFill>
      <xdr:spPr>
        <a:xfrm>
          <a:off x="152400" y="32049720"/>
          <a:ext cx="2217420" cy="0"/>
        </a:xfrm>
        <a:prstGeom prst="rect">
          <a:avLst/>
        </a:prstGeom>
      </xdr:spPr>
    </xdr:pic>
    <xdr:clientData/>
  </xdr:oneCellAnchor>
  <xdr:oneCellAnchor>
    <xdr:from>
      <xdr:col>0</xdr:col>
      <xdr:colOff>190500</xdr:colOff>
      <xdr:row>375</xdr:row>
      <xdr:rowOff>85725</xdr:rowOff>
    </xdr:from>
    <xdr:ext cx="3360420" cy="2522220"/>
    <xdr:pic>
      <xdr:nvPicPr>
        <xdr:cNvPr id="10" name="Imagen 9">
          <a:extLst>
            <a:ext uri="{FF2B5EF4-FFF2-40B4-BE49-F238E27FC236}">
              <a16:creationId xmlns:a16="http://schemas.microsoft.com/office/drawing/2014/main" id="{2A638790-DA52-4D00-B472-4368BC147748}"/>
            </a:ext>
          </a:extLst>
        </xdr:cNvPr>
        <xdr:cNvPicPr>
          <a:picLocks noChangeAspect="1"/>
        </xdr:cNvPicPr>
      </xdr:nvPicPr>
      <xdr:blipFill>
        <a:blip xmlns:r="http://schemas.openxmlformats.org/officeDocument/2006/relationships" r:embed="rId5"/>
        <a:stretch>
          <a:fillRect/>
        </a:stretch>
      </xdr:blipFill>
      <xdr:spPr>
        <a:xfrm>
          <a:off x="190500" y="37995225"/>
          <a:ext cx="3360420" cy="2522220"/>
        </a:xfrm>
        <a:prstGeom prst="rect">
          <a:avLst/>
        </a:prstGeom>
      </xdr:spPr>
    </xdr:pic>
    <xdr:clientData/>
  </xdr:oneCellAnchor>
  <xdr:twoCellAnchor editAs="oneCell">
    <xdr:from>
      <xdr:col>0</xdr:col>
      <xdr:colOff>180975</xdr:colOff>
      <xdr:row>311</xdr:row>
      <xdr:rowOff>66675</xdr:rowOff>
    </xdr:from>
    <xdr:to>
      <xdr:col>4</xdr:col>
      <xdr:colOff>485775</xdr:colOff>
      <xdr:row>324</xdr:row>
      <xdr:rowOff>104775</xdr:rowOff>
    </xdr:to>
    <xdr:pic>
      <xdr:nvPicPr>
        <xdr:cNvPr id="11" name="Imagen 10">
          <a:extLst>
            <a:ext uri="{FF2B5EF4-FFF2-40B4-BE49-F238E27FC236}">
              <a16:creationId xmlns:a16="http://schemas.microsoft.com/office/drawing/2014/main" id="{16FFEA72-013D-4C49-8B86-21CD55671992}"/>
            </a:ext>
          </a:extLst>
        </xdr:cNvPr>
        <xdr:cNvPicPr>
          <a:picLocks noChangeAspect="1"/>
        </xdr:cNvPicPr>
      </xdr:nvPicPr>
      <xdr:blipFill>
        <a:blip xmlns:r="http://schemas.openxmlformats.org/officeDocument/2006/relationships" r:embed="rId6"/>
        <a:stretch>
          <a:fillRect/>
        </a:stretch>
      </xdr:blipFill>
      <xdr:spPr>
        <a:xfrm>
          <a:off x="180975" y="29022675"/>
          <a:ext cx="3474720" cy="2415540"/>
        </a:xfrm>
        <a:prstGeom prst="rect">
          <a:avLst/>
        </a:prstGeom>
      </xdr:spPr>
    </xdr:pic>
    <xdr:clientData/>
  </xdr:twoCellAnchor>
  <xdr:twoCellAnchor editAs="oneCell">
    <xdr:from>
      <xdr:col>6</xdr:col>
      <xdr:colOff>371475</xdr:colOff>
      <xdr:row>311</xdr:row>
      <xdr:rowOff>66675</xdr:rowOff>
    </xdr:from>
    <xdr:to>
      <xdr:col>10</xdr:col>
      <xdr:colOff>104775</xdr:colOff>
      <xdr:row>324</xdr:row>
      <xdr:rowOff>104775</xdr:rowOff>
    </xdr:to>
    <xdr:pic>
      <xdr:nvPicPr>
        <xdr:cNvPr id="12" name="Imagen 11">
          <a:extLst>
            <a:ext uri="{FF2B5EF4-FFF2-40B4-BE49-F238E27FC236}">
              <a16:creationId xmlns:a16="http://schemas.microsoft.com/office/drawing/2014/main" id="{A9D0D3E2-722C-44DC-90DE-C5BB007E61F7}"/>
            </a:ext>
          </a:extLst>
        </xdr:cNvPr>
        <xdr:cNvPicPr>
          <a:picLocks noChangeAspect="1"/>
        </xdr:cNvPicPr>
      </xdr:nvPicPr>
      <xdr:blipFill>
        <a:blip xmlns:r="http://schemas.openxmlformats.org/officeDocument/2006/relationships" r:embed="rId7"/>
        <a:stretch>
          <a:fillRect/>
        </a:stretch>
      </xdr:blipFill>
      <xdr:spPr>
        <a:xfrm>
          <a:off x="4973955" y="29022675"/>
          <a:ext cx="3482340" cy="2415540"/>
        </a:xfrm>
        <a:prstGeom prst="rect">
          <a:avLst/>
        </a:prstGeom>
      </xdr:spPr>
    </xdr:pic>
    <xdr:clientData/>
  </xdr:twoCellAnchor>
  <xdr:twoCellAnchor editAs="oneCell">
    <xdr:from>
      <xdr:col>6</xdr:col>
      <xdr:colOff>371475</xdr:colOff>
      <xdr:row>261</xdr:row>
      <xdr:rowOff>95249</xdr:rowOff>
    </xdr:from>
    <xdr:to>
      <xdr:col>10</xdr:col>
      <xdr:colOff>47625</xdr:colOff>
      <xdr:row>274</xdr:row>
      <xdr:rowOff>138749</xdr:rowOff>
    </xdr:to>
    <xdr:pic>
      <xdr:nvPicPr>
        <xdr:cNvPr id="13" name="Imagen 12" descr="E:\DCIM\154___03\IMG_3496.JPG">
          <a:extLst>
            <a:ext uri="{FF2B5EF4-FFF2-40B4-BE49-F238E27FC236}">
              <a16:creationId xmlns:a16="http://schemas.microsoft.com/office/drawing/2014/main" id="{409F7D98-6956-435F-BC17-0A8890E9C84A}"/>
            </a:ext>
          </a:extLst>
        </xdr:cNvPr>
        <xdr:cNvPicPr/>
      </xdr:nvPicPr>
      <xdr:blipFill>
        <a:blip xmlns:r="http://schemas.openxmlformats.org/officeDocument/2006/relationships" r:embed="rId8" cstate="screen">
          <a:extLst>
            <a:ext uri="{28A0092B-C50C-407E-A947-70E740481C1C}">
              <a14:useLocalDpi xmlns:a14="http://schemas.microsoft.com/office/drawing/2010/main"/>
            </a:ext>
          </a:extLst>
        </a:blip>
        <a:srcRect/>
        <a:stretch>
          <a:fillRect/>
        </a:stretch>
      </xdr:blipFill>
      <xdr:spPr bwMode="auto">
        <a:xfrm>
          <a:off x="4973955" y="19671029"/>
          <a:ext cx="3425190" cy="2520000"/>
        </a:xfrm>
        <a:prstGeom prst="rect">
          <a:avLst/>
        </a:prstGeom>
        <a:noFill/>
        <a:ln>
          <a:noFill/>
        </a:ln>
      </xdr:spPr>
    </xdr:pic>
    <xdr:clientData/>
  </xdr:twoCellAnchor>
  <xdr:twoCellAnchor editAs="oneCell">
    <xdr:from>
      <xdr:col>0</xdr:col>
      <xdr:colOff>314325</xdr:colOff>
      <xdr:row>261</xdr:row>
      <xdr:rowOff>171450</xdr:rowOff>
    </xdr:from>
    <xdr:to>
      <xdr:col>4</xdr:col>
      <xdr:colOff>561975</xdr:colOff>
      <xdr:row>275</xdr:row>
      <xdr:rowOff>24450</xdr:rowOff>
    </xdr:to>
    <xdr:pic>
      <xdr:nvPicPr>
        <xdr:cNvPr id="14" name="Imagen 13">
          <a:extLst>
            <a:ext uri="{FF2B5EF4-FFF2-40B4-BE49-F238E27FC236}">
              <a16:creationId xmlns:a16="http://schemas.microsoft.com/office/drawing/2014/main" id="{FEA0CF6F-FD2B-4E6E-932A-1D55A284151F}"/>
            </a:ext>
          </a:extLst>
        </xdr:cNvPr>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314325" y="19747230"/>
          <a:ext cx="3417570" cy="2520000"/>
        </a:xfrm>
        <a:prstGeom prst="rect">
          <a:avLst/>
        </a:prstGeom>
      </xdr:spPr>
    </xdr:pic>
    <xdr:clientData/>
  </xdr:twoCellAnchor>
  <xdr:twoCellAnchor editAs="oneCell">
    <xdr:from>
      <xdr:col>0</xdr:col>
      <xdr:colOff>133350</xdr:colOff>
      <xdr:row>471</xdr:row>
      <xdr:rowOff>104775</xdr:rowOff>
    </xdr:from>
    <xdr:to>
      <xdr:col>4</xdr:col>
      <xdr:colOff>438150</xdr:colOff>
      <xdr:row>484</xdr:row>
      <xdr:rowOff>142875</xdr:rowOff>
    </xdr:to>
    <xdr:pic>
      <xdr:nvPicPr>
        <xdr:cNvPr id="15" name="Imagen 14">
          <a:extLst>
            <a:ext uri="{FF2B5EF4-FFF2-40B4-BE49-F238E27FC236}">
              <a16:creationId xmlns:a16="http://schemas.microsoft.com/office/drawing/2014/main" id="{75E5463A-E667-4181-91AC-3D0C5D9A07BF}"/>
            </a:ext>
          </a:extLst>
        </xdr:cNvPr>
        <xdr:cNvPicPr>
          <a:picLocks noChangeAspect="1"/>
        </xdr:cNvPicPr>
      </xdr:nvPicPr>
      <xdr:blipFill>
        <a:blip xmlns:r="http://schemas.openxmlformats.org/officeDocument/2006/relationships" r:embed="rId10"/>
        <a:stretch>
          <a:fillRect/>
        </a:stretch>
      </xdr:blipFill>
      <xdr:spPr>
        <a:xfrm>
          <a:off x="133350" y="52979955"/>
          <a:ext cx="3474720" cy="2415540"/>
        </a:xfrm>
        <a:prstGeom prst="rect">
          <a:avLst/>
        </a:prstGeom>
      </xdr:spPr>
    </xdr:pic>
    <xdr:clientData/>
  </xdr:twoCellAnchor>
  <xdr:twoCellAnchor editAs="oneCell">
    <xdr:from>
      <xdr:col>6</xdr:col>
      <xdr:colOff>238125</xdr:colOff>
      <xdr:row>471</xdr:row>
      <xdr:rowOff>133350</xdr:rowOff>
    </xdr:from>
    <xdr:to>
      <xdr:col>9</xdr:col>
      <xdr:colOff>733425</xdr:colOff>
      <xdr:row>484</xdr:row>
      <xdr:rowOff>171450</xdr:rowOff>
    </xdr:to>
    <xdr:pic>
      <xdr:nvPicPr>
        <xdr:cNvPr id="16" name="Imagen 15">
          <a:extLst>
            <a:ext uri="{FF2B5EF4-FFF2-40B4-BE49-F238E27FC236}">
              <a16:creationId xmlns:a16="http://schemas.microsoft.com/office/drawing/2014/main" id="{E38B9CC0-CF44-454C-A64D-894CB22B1F19}"/>
            </a:ext>
          </a:extLst>
        </xdr:cNvPr>
        <xdr:cNvPicPr>
          <a:picLocks noChangeAspect="1"/>
        </xdr:cNvPicPr>
      </xdr:nvPicPr>
      <xdr:blipFill>
        <a:blip xmlns:r="http://schemas.openxmlformats.org/officeDocument/2006/relationships" r:embed="rId11"/>
        <a:stretch>
          <a:fillRect/>
        </a:stretch>
      </xdr:blipFill>
      <xdr:spPr>
        <a:xfrm>
          <a:off x="4840605" y="53008530"/>
          <a:ext cx="3451860" cy="2415540"/>
        </a:xfrm>
        <a:prstGeom prst="rect">
          <a:avLst/>
        </a:prstGeom>
      </xdr:spPr>
    </xdr:pic>
    <xdr:clientData/>
  </xdr:twoCellAnchor>
  <xdr:twoCellAnchor editAs="oneCell">
    <xdr:from>
      <xdr:col>6</xdr:col>
      <xdr:colOff>400050</xdr:colOff>
      <xdr:row>375</xdr:row>
      <xdr:rowOff>57150</xdr:rowOff>
    </xdr:from>
    <xdr:to>
      <xdr:col>10</xdr:col>
      <xdr:colOff>140970</xdr:colOff>
      <xdr:row>388</xdr:row>
      <xdr:rowOff>95250</xdr:rowOff>
    </xdr:to>
    <xdr:pic>
      <xdr:nvPicPr>
        <xdr:cNvPr id="17" name="Imagen 16">
          <a:extLst>
            <a:ext uri="{FF2B5EF4-FFF2-40B4-BE49-F238E27FC236}">
              <a16:creationId xmlns:a16="http://schemas.microsoft.com/office/drawing/2014/main" id="{0163DD27-BD0A-414F-B28E-B944C51E6CF8}"/>
            </a:ext>
          </a:extLst>
        </xdr:cNvPr>
        <xdr:cNvPicPr>
          <a:picLocks noChangeAspect="1"/>
        </xdr:cNvPicPr>
      </xdr:nvPicPr>
      <xdr:blipFill>
        <a:blip xmlns:r="http://schemas.openxmlformats.org/officeDocument/2006/relationships" r:embed="rId12"/>
        <a:stretch>
          <a:fillRect/>
        </a:stretch>
      </xdr:blipFill>
      <xdr:spPr>
        <a:xfrm>
          <a:off x="5002530" y="37966650"/>
          <a:ext cx="3489960" cy="2415540"/>
        </a:xfrm>
        <a:prstGeom prst="rect">
          <a:avLst/>
        </a:prstGeom>
      </xdr:spPr>
    </xdr:pic>
    <xdr:clientData/>
  </xdr:twoCellAnchor>
  <xdr:twoCellAnchor editAs="oneCell">
    <xdr:from>
      <xdr:col>6</xdr:col>
      <xdr:colOff>438150</xdr:colOff>
      <xdr:row>69</xdr:row>
      <xdr:rowOff>85725</xdr:rowOff>
    </xdr:from>
    <xdr:to>
      <xdr:col>10</xdr:col>
      <xdr:colOff>171450</xdr:colOff>
      <xdr:row>82</xdr:row>
      <xdr:rowOff>123825</xdr:rowOff>
    </xdr:to>
    <xdr:pic>
      <xdr:nvPicPr>
        <xdr:cNvPr id="18" name="Imagen 17">
          <a:extLst>
            <a:ext uri="{FF2B5EF4-FFF2-40B4-BE49-F238E27FC236}">
              <a16:creationId xmlns:a16="http://schemas.microsoft.com/office/drawing/2014/main" id="{8DACB99A-D0A2-4225-857A-9695F293F0C1}"/>
            </a:ext>
          </a:extLst>
        </xdr:cNvPr>
        <xdr:cNvPicPr>
          <a:picLocks noChangeAspect="1"/>
        </xdr:cNvPicPr>
      </xdr:nvPicPr>
      <xdr:blipFill>
        <a:blip xmlns:r="http://schemas.openxmlformats.org/officeDocument/2006/relationships" r:embed="rId13"/>
        <a:stretch>
          <a:fillRect/>
        </a:stretch>
      </xdr:blipFill>
      <xdr:spPr>
        <a:xfrm>
          <a:off x="5040630" y="1442085"/>
          <a:ext cx="3482340" cy="2415540"/>
        </a:xfrm>
        <a:prstGeom prst="rect">
          <a:avLst/>
        </a:prstGeom>
      </xdr:spPr>
    </xdr:pic>
    <xdr:clientData/>
  </xdr:twoCellAnchor>
  <xdr:twoCellAnchor editAs="oneCell">
    <xdr:from>
      <xdr:col>0</xdr:col>
      <xdr:colOff>400050</xdr:colOff>
      <xdr:row>69</xdr:row>
      <xdr:rowOff>66675</xdr:rowOff>
    </xdr:from>
    <xdr:to>
      <xdr:col>4</xdr:col>
      <xdr:colOff>720090</xdr:colOff>
      <xdr:row>82</xdr:row>
      <xdr:rowOff>104775</xdr:rowOff>
    </xdr:to>
    <xdr:pic>
      <xdr:nvPicPr>
        <xdr:cNvPr id="19" name="Imagen 18">
          <a:extLst>
            <a:ext uri="{FF2B5EF4-FFF2-40B4-BE49-F238E27FC236}">
              <a16:creationId xmlns:a16="http://schemas.microsoft.com/office/drawing/2014/main" id="{A39D68D6-B195-4572-9FF1-8422C054E122}"/>
            </a:ext>
          </a:extLst>
        </xdr:cNvPr>
        <xdr:cNvPicPr>
          <a:picLocks noChangeAspect="1"/>
        </xdr:cNvPicPr>
      </xdr:nvPicPr>
      <xdr:blipFill>
        <a:blip xmlns:r="http://schemas.openxmlformats.org/officeDocument/2006/relationships" r:embed="rId14"/>
        <a:stretch>
          <a:fillRect/>
        </a:stretch>
      </xdr:blipFill>
      <xdr:spPr>
        <a:xfrm>
          <a:off x="400050" y="1423035"/>
          <a:ext cx="3489960" cy="2415540"/>
        </a:xfrm>
        <a:prstGeom prst="rect">
          <a:avLst/>
        </a:prstGeom>
      </xdr:spPr>
    </xdr:pic>
    <xdr:clientData/>
  </xdr:twoCellAnchor>
  <xdr:twoCellAnchor editAs="oneCell">
    <xdr:from>
      <xdr:col>0</xdr:col>
      <xdr:colOff>438150</xdr:colOff>
      <xdr:row>133</xdr:row>
      <xdr:rowOff>28575</xdr:rowOff>
    </xdr:from>
    <xdr:to>
      <xdr:col>4</xdr:col>
      <xdr:colOff>750570</xdr:colOff>
      <xdr:row>146</xdr:row>
      <xdr:rowOff>74295</xdr:rowOff>
    </xdr:to>
    <xdr:pic>
      <xdr:nvPicPr>
        <xdr:cNvPr id="20" name="Imagen 19">
          <a:extLst>
            <a:ext uri="{FF2B5EF4-FFF2-40B4-BE49-F238E27FC236}">
              <a16:creationId xmlns:a16="http://schemas.microsoft.com/office/drawing/2014/main" id="{28F8CC12-7956-4439-A8D8-32C021A41628}"/>
            </a:ext>
          </a:extLst>
        </xdr:cNvPr>
        <xdr:cNvPicPr>
          <a:picLocks noChangeAspect="1"/>
        </xdr:cNvPicPr>
      </xdr:nvPicPr>
      <xdr:blipFill>
        <a:blip xmlns:r="http://schemas.openxmlformats.org/officeDocument/2006/relationships" r:embed="rId15"/>
        <a:stretch>
          <a:fillRect/>
        </a:stretch>
      </xdr:blipFill>
      <xdr:spPr>
        <a:xfrm>
          <a:off x="438150" y="4326255"/>
          <a:ext cx="3482340" cy="2423160"/>
        </a:xfrm>
        <a:prstGeom prst="rect">
          <a:avLst/>
        </a:prstGeom>
      </xdr:spPr>
    </xdr:pic>
    <xdr:clientData/>
  </xdr:twoCellAnchor>
  <xdr:twoCellAnchor editAs="oneCell">
    <xdr:from>
      <xdr:col>6</xdr:col>
      <xdr:colOff>466725</xdr:colOff>
      <xdr:row>133</xdr:row>
      <xdr:rowOff>57150</xdr:rowOff>
    </xdr:from>
    <xdr:to>
      <xdr:col>10</xdr:col>
      <xdr:colOff>200025</xdr:colOff>
      <xdr:row>146</xdr:row>
      <xdr:rowOff>95250</xdr:rowOff>
    </xdr:to>
    <xdr:pic>
      <xdr:nvPicPr>
        <xdr:cNvPr id="21" name="Imagen 20">
          <a:extLst>
            <a:ext uri="{FF2B5EF4-FFF2-40B4-BE49-F238E27FC236}">
              <a16:creationId xmlns:a16="http://schemas.microsoft.com/office/drawing/2014/main" id="{523AA604-8580-497E-97B1-1A0F44089C10}"/>
            </a:ext>
          </a:extLst>
        </xdr:cNvPr>
        <xdr:cNvPicPr>
          <a:picLocks noChangeAspect="1"/>
        </xdr:cNvPicPr>
      </xdr:nvPicPr>
      <xdr:blipFill>
        <a:blip xmlns:r="http://schemas.openxmlformats.org/officeDocument/2006/relationships" r:embed="rId16"/>
        <a:stretch>
          <a:fillRect/>
        </a:stretch>
      </xdr:blipFill>
      <xdr:spPr>
        <a:xfrm>
          <a:off x="5069205" y="4354830"/>
          <a:ext cx="3482340" cy="2415540"/>
        </a:xfrm>
        <a:prstGeom prst="rect">
          <a:avLst/>
        </a:prstGeom>
      </xdr:spPr>
    </xdr:pic>
    <xdr:clientData/>
  </xdr:twoCellAnchor>
  <xdr:twoCellAnchor editAs="oneCell">
    <xdr:from>
      <xdr:col>0</xdr:col>
      <xdr:colOff>419100</xdr:colOff>
      <xdr:row>150</xdr:row>
      <xdr:rowOff>38100</xdr:rowOff>
    </xdr:from>
    <xdr:to>
      <xdr:col>4</xdr:col>
      <xdr:colOff>723900</xdr:colOff>
      <xdr:row>163</xdr:row>
      <xdr:rowOff>76200</xdr:rowOff>
    </xdr:to>
    <xdr:pic>
      <xdr:nvPicPr>
        <xdr:cNvPr id="22" name="Imagen 21">
          <a:extLst>
            <a:ext uri="{FF2B5EF4-FFF2-40B4-BE49-F238E27FC236}">
              <a16:creationId xmlns:a16="http://schemas.microsoft.com/office/drawing/2014/main" id="{17C503B7-4EB8-4E41-9D51-78FA4BE26D45}"/>
            </a:ext>
          </a:extLst>
        </xdr:cNvPr>
        <xdr:cNvPicPr>
          <a:picLocks noChangeAspect="1"/>
        </xdr:cNvPicPr>
      </xdr:nvPicPr>
      <xdr:blipFill>
        <a:blip xmlns:r="http://schemas.openxmlformats.org/officeDocument/2006/relationships" r:embed="rId17"/>
        <a:stretch>
          <a:fillRect/>
        </a:stretch>
      </xdr:blipFill>
      <xdr:spPr>
        <a:xfrm>
          <a:off x="419100" y="7284720"/>
          <a:ext cx="3474720" cy="2514600"/>
        </a:xfrm>
        <a:prstGeom prst="rect">
          <a:avLst/>
        </a:prstGeom>
      </xdr:spPr>
    </xdr:pic>
    <xdr:clientData/>
  </xdr:twoCellAnchor>
  <xdr:twoCellAnchor editAs="oneCell">
    <xdr:from>
      <xdr:col>6</xdr:col>
      <xdr:colOff>466725</xdr:colOff>
      <xdr:row>150</xdr:row>
      <xdr:rowOff>85725</xdr:rowOff>
    </xdr:from>
    <xdr:to>
      <xdr:col>10</xdr:col>
      <xdr:colOff>200025</xdr:colOff>
      <xdr:row>163</xdr:row>
      <xdr:rowOff>123825</xdr:rowOff>
    </xdr:to>
    <xdr:pic>
      <xdr:nvPicPr>
        <xdr:cNvPr id="23" name="Imagen 22">
          <a:extLst>
            <a:ext uri="{FF2B5EF4-FFF2-40B4-BE49-F238E27FC236}">
              <a16:creationId xmlns:a16="http://schemas.microsoft.com/office/drawing/2014/main" id="{FA90F502-27DC-41BF-95AE-A1137A21EB1D}"/>
            </a:ext>
          </a:extLst>
        </xdr:cNvPr>
        <xdr:cNvPicPr>
          <a:picLocks noChangeAspect="1"/>
        </xdr:cNvPicPr>
      </xdr:nvPicPr>
      <xdr:blipFill>
        <a:blip xmlns:r="http://schemas.openxmlformats.org/officeDocument/2006/relationships" r:embed="rId18"/>
        <a:stretch>
          <a:fillRect/>
        </a:stretch>
      </xdr:blipFill>
      <xdr:spPr>
        <a:xfrm>
          <a:off x="5069205" y="7332345"/>
          <a:ext cx="3482340" cy="2514600"/>
        </a:xfrm>
        <a:prstGeom prst="rect">
          <a:avLst/>
        </a:prstGeom>
      </xdr:spPr>
    </xdr:pic>
    <xdr:clientData/>
  </xdr:twoCellAnchor>
  <xdr:twoCellAnchor editAs="oneCell">
    <xdr:from>
      <xdr:col>0</xdr:col>
      <xdr:colOff>400050</xdr:colOff>
      <xdr:row>211</xdr:row>
      <xdr:rowOff>95250</xdr:rowOff>
    </xdr:from>
    <xdr:to>
      <xdr:col>4</xdr:col>
      <xdr:colOff>712470</xdr:colOff>
      <xdr:row>224</xdr:row>
      <xdr:rowOff>140970</xdr:rowOff>
    </xdr:to>
    <xdr:pic>
      <xdr:nvPicPr>
        <xdr:cNvPr id="24" name="Imagen 23">
          <a:extLst>
            <a:ext uri="{FF2B5EF4-FFF2-40B4-BE49-F238E27FC236}">
              <a16:creationId xmlns:a16="http://schemas.microsoft.com/office/drawing/2014/main" id="{00B9B701-5220-46ED-95F5-F6F63B4E5B3F}"/>
            </a:ext>
          </a:extLst>
        </xdr:cNvPr>
        <xdr:cNvPicPr>
          <a:picLocks noChangeAspect="1"/>
        </xdr:cNvPicPr>
      </xdr:nvPicPr>
      <xdr:blipFill>
        <a:blip xmlns:r="http://schemas.openxmlformats.org/officeDocument/2006/relationships" r:embed="rId19"/>
        <a:stretch>
          <a:fillRect/>
        </a:stretch>
      </xdr:blipFill>
      <xdr:spPr>
        <a:xfrm>
          <a:off x="400050" y="10389870"/>
          <a:ext cx="3482340" cy="2522220"/>
        </a:xfrm>
        <a:prstGeom prst="rect">
          <a:avLst/>
        </a:prstGeom>
      </xdr:spPr>
    </xdr:pic>
    <xdr:clientData/>
  </xdr:twoCellAnchor>
  <xdr:twoCellAnchor editAs="oneCell">
    <xdr:from>
      <xdr:col>6</xdr:col>
      <xdr:colOff>371475</xdr:colOff>
      <xdr:row>211</xdr:row>
      <xdr:rowOff>85725</xdr:rowOff>
    </xdr:from>
    <xdr:to>
      <xdr:col>10</xdr:col>
      <xdr:colOff>111975</xdr:colOff>
      <xdr:row>224</xdr:row>
      <xdr:rowOff>129225</xdr:rowOff>
    </xdr:to>
    <xdr:pic>
      <xdr:nvPicPr>
        <xdr:cNvPr id="25" name="Imagen 24">
          <a:extLst>
            <a:ext uri="{FF2B5EF4-FFF2-40B4-BE49-F238E27FC236}">
              <a16:creationId xmlns:a16="http://schemas.microsoft.com/office/drawing/2014/main" id="{5ECFD414-45C5-4F30-A588-B618B968767E}"/>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4973955" y="10380345"/>
          <a:ext cx="3489540" cy="2520000"/>
        </a:xfrm>
        <a:prstGeom prst="rect">
          <a:avLst/>
        </a:prstGeom>
      </xdr:spPr>
    </xdr:pic>
    <xdr:clientData/>
  </xdr:twoCellAnchor>
  <xdr:twoCellAnchor editAs="oneCell">
    <xdr:from>
      <xdr:col>0</xdr:col>
      <xdr:colOff>381000</xdr:colOff>
      <xdr:row>227</xdr:row>
      <xdr:rowOff>76200</xdr:rowOff>
    </xdr:from>
    <xdr:to>
      <xdr:col>4</xdr:col>
      <xdr:colOff>685800</xdr:colOff>
      <xdr:row>240</xdr:row>
      <xdr:rowOff>114300</xdr:rowOff>
    </xdr:to>
    <xdr:pic>
      <xdr:nvPicPr>
        <xdr:cNvPr id="26" name="Imagen 25">
          <a:extLst>
            <a:ext uri="{FF2B5EF4-FFF2-40B4-BE49-F238E27FC236}">
              <a16:creationId xmlns:a16="http://schemas.microsoft.com/office/drawing/2014/main" id="{C34E0C4A-E2DC-42B1-998E-28A73CE0A2D2}"/>
            </a:ext>
          </a:extLst>
        </xdr:cNvPr>
        <xdr:cNvPicPr>
          <a:picLocks noChangeAspect="1"/>
        </xdr:cNvPicPr>
      </xdr:nvPicPr>
      <xdr:blipFill>
        <a:blip xmlns:r="http://schemas.openxmlformats.org/officeDocument/2006/relationships" r:embed="rId21"/>
        <a:stretch>
          <a:fillRect/>
        </a:stretch>
      </xdr:blipFill>
      <xdr:spPr>
        <a:xfrm>
          <a:off x="381000" y="13418820"/>
          <a:ext cx="3474720" cy="2514600"/>
        </a:xfrm>
        <a:prstGeom prst="rect">
          <a:avLst/>
        </a:prstGeom>
      </xdr:spPr>
    </xdr:pic>
    <xdr:clientData/>
  </xdr:twoCellAnchor>
  <xdr:twoCellAnchor editAs="oneCell">
    <xdr:from>
      <xdr:col>6</xdr:col>
      <xdr:colOff>381000</xdr:colOff>
      <xdr:row>227</xdr:row>
      <xdr:rowOff>66675</xdr:rowOff>
    </xdr:from>
    <xdr:to>
      <xdr:col>10</xdr:col>
      <xdr:colOff>114300</xdr:colOff>
      <xdr:row>240</xdr:row>
      <xdr:rowOff>104775</xdr:rowOff>
    </xdr:to>
    <xdr:pic>
      <xdr:nvPicPr>
        <xdr:cNvPr id="27" name="Imagen 26">
          <a:extLst>
            <a:ext uri="{FF2B5EF4-FFF2-40B4-BE49-F238E27FC236}">
              <a16:creationId xmlns:a16="http://schemas.microsoft.com/office/drawing/2014/main" id="{FE6EB625-50AC-40E2-82C3-E1FA54ED0E3A}"/>
            </a:ext>
          </a:extLst>
        </xdr:cNvPr>
        <xdr:cNvPicPr>
          <a:picLocks noChangeAspect="1"/>
        </xdr:cNvPicPr>
      </xdr:nvPicPr>
      <xdr:blipFill>
        <a:blip xmlns:r="http://schemas.openxmlformats.org/officeDocument/2006/relationships" r:embed="rId22"/>
        <a:stretch>
          <a:fillRect/>
        </a:stretch>
      </xdr:blipFill>
      <xdr:spPr>
        <a:xfrm>
          <a:off x="4983480" y="13409295"/>
          <a:ext cx="3482340" cy="2514600"/>
        </a:xfrm>
        <a:prstGeom prst="rect">
          <a:avLst/>
        </a:prstGeom>
      </xdr:spPr>
    </xdr:pic>
    <xdr:clientData/>
  </xdr:twoCellAnchor>
  <xdr:twoCellAnchor editAs="oneCell">
    <xdr:from>
      <xdr:col>0</xdr:col>
      <xdr:colOff>371475</xdr:colOff>
      <xdr:row>244</xdr:row>
      <xdr:rowOff>76200</xdr:rowOff>
    </xdr:from>
    <xdr:to>
      <xdr:col>4</xdr:col>
      <xdr:colOff>683895</xdr:colOff>
      <xdr:row>257</xdr:row>
      <xdr:rowOff>114300</xdr:rowOff>
    </xdr:to>
    <xdr:pic>
      <xdr:nvPicPr>
        <xdr:cNvPr id="28" name="Imagen 27">
          <a:extLst>
            <a:ext uri="{FF2B5EF4-FFF2-40B4-BE49-F238E27FC236}">
              <a16:creationId xmlns:a16="http://schemas.microsoft.com/office/drawing/2014/main" id="{B48B5329-8A85-469A-8635-A62E9E381255}"/>
            </a:ext>
          </a:extLst>
        </xdr:cNvPr>
        <xdr:cNvPicPr>
          <a:picLocks noChangeAspect="1"/>
        </xdr:cNvPicPr>
      </xdr:nvPicPr>
      <xdr:blipFill>
        <a:blip xmlns:r="http://schemas.openxmlformats.org/officeDocument/2006/relationships" r:embed="rId23"/>
        <a:stretch>
          <a:fillRect/>
        </a:stretch>
      </xdr:blipFill>
      <xdr:spPr>
        <a:xfrm>
          <a:off x="371475" y="16535400"/>
          <a:ext cx="3482340" cy="2514600"/>
        </a:xfrm>
        <a:prstGeom prst="rect">
          <a:avLst/>
        </a:prstGeom>
      </xdr:spPr>
    </xdr:pic>
    <xdr:clientData/>
  </xdr:twoCellAnchor>
  <xdr:twoCellAnchor editAs="oneCell">
    <xdr:from>
      <xdr:col>6</xdr:col>
      <xdr:colOff>361950</xdr:colOff>
      <xdr:row>244</xdr:row>
      <xdr:rowOff>76200</xdr:rowOff>
    </xdr:from>
    <xdr:to>
      <xdr:col>10</xdr:col>
      <xdr:colOff>95250</xdr:colOff>
      <xdr:row>257</xdr:row>
      <xdr:rowOff>114300</xdr:rowOff>
    </xdr:to>
    <xdr:pic>
      <xdr:nvPicPr>
        <xdr:cNvPr id="29" name="Imagen 28">
          <a:extLst>
            <a:ext uri="{FF2B5EF4-FFF2-40B4-BE49-F238E27FC236}">
              <a16:creationId xmlns:a16="http://schemas.microsoft.com/office/drawing/2014/main" id="{E9DDB491-76C6-4ED4-BFF4-253A86E54686}"/>
            </a:ext>
          </a:extLst>
        </xdr:cNvPr>
        <xdr:cNvPicPr>
          <a:picLocks noChangeAspect="1"/>
        </xdr:cNvPicPr>
      </xdr:nvPicPr>
      <xdr:blipFill>
        <a:blip xmlns:r="http://schemas.openxmlformats.org/officeDocument/2006/relationships" r:embed="rId24"/>
        <a:stretch>
          <a:fillRect/>
        </a:stretch>
      </xdr:blipFill>
      <xdr:spPr>
        <a:xfrm>
          <a:off x="4964430" y="16535400"/>
          <a:ext cx="3482340" cy="2514600"/>
        </a:xfrm>
        <a:prstGeom prst="rect">
          <a:avLst/>
        </a:prstGeom>
      </xdr:spPr>
    </xdr:pic>
    <xdr:clientData/>
  </xdr:twoCellAnchor>
  <xdr:twoCellAnchor editAs="oneCell">
    <xdr:from>
      <xdr:col>0</xdr:col>
      <xdr:colOff>333375</xdr:colOff>
      <xdr:row>278</xdr:row>
      <xdr:rowOff>95250</xdr:rowOff>
    </xdr:from>
    <xdr:to>
      <xdr:col>4</xdr:col>
      <xdr:colOff>645795</xdr:colOff>
      <xdr:row>291</xdr:row>
      <xdr:rowOff>140970</xdr:rowOff>
    </xdr:to>
    <xdr:pic>
      <xdr:nvPicPr>
        <xdr:cNvPr id="30" name="Imagen 29">
          <a:extLst>
            <a:ext uri="{FF2B5EF4-FFF2-40B4-BE49-F238E27FC236}">
              <a16:creationId xmlns:a16="http://schemas.microsoft.com/office/drawing/2014/main" id="{F5FD86F7-E633-4B5A-8FBB-4FAEECE6BB7B}"/>
            </a:ext>
          </a:extLst>
        </xdr:cNvPr>
        <xdr:cNvPicPr>
          <a:picLocks noChangeAspect="1"/>
        </xdr:cNvPicPr>
      </xdr:nvPicPr>
      <xdr:blipFill>
        <a:blip xmlns:r="http://schemas.openxmlformats.org/officeDocument/2006/relationships" r:embed="rId25"/>
        <a:stretch>
          <a:fillRect/>
        </a:stretch>
      </xdr:blipFill>
      <xdr:spPr>
        <a:xfrm>
          <a:off x="333375" y="22787610"/>
          <a:ext cx="3482340" cy="2522220"/>
        </a:xfrm>
        <a:prstGeom prst="rect">
          <a:avLst/>
        </a:prstGeom>
      </xdr:spPr>
    </xdr:pic>
    <xdr:clientData/>
  </xdr:twoCellAnchor>
  <xdr:twoCellAnchor editAs="oneCell">
    <xdr:from>
      <xdr:col>6</xdr:col>
      <xdr:colOff>304800</xdr:colOff>
      <xdr:row>278</xdr:row>
      <xdr:rowOff>104775</xdr:rowOff>
    </xdr:from>
    <xdr:to>
      <xdr:col>10</xdr:col>
      <xdr:colOff>38100</xdr:colOff>
      <xdr:row>291</xdr:row>
      <xdr:rowOff>142875</xdr:rowOff>
    </xdr:to>
    <xdr:pic>
      <xdr:nvPicPr>
        <xdr:cNvPr id="31" name="Imagen 30">
          <a:extLst>
            <a:ext uri="{FF2B5EF4-FFF2-40B4-BE49-F238E27FC236}">
              <a16:creationId xmlns:a16="http://schemas.microsoft.com/office/drawing/2014/main" id="{B6E43F92-C495-4501-957F-801194D5CA8B}"/>
            </a:ext>
          </a:extLst>
        </xdr:cNvPr>
        <xdr:cNvPicPr>
          <a:picLocks noChangeAspect="1"/>
        </xdr:cNvPicPr>
      </xdr:nvPicPr>
      <xdr:blipFill>
        <a:blip xmlns:r="http://schemas.openxmlformats.org/officeDocument/2006/relationships" r:embed="rId26"/>
        <a:stretch>
          <a:fillRect/>
        </a:stretch>
      </xdr:blipFill>
      <xdr:spPr>
        <a:xfrm>
          <a:off x="4907280" y="22797135"/>
          <a:ext cx="3482340" cy="2514600"/>
        </a:xfrm>
        <a:prstGeom prst="rect">
          <a:avLst/>
        </a:prstGeom>
      </xdr:spPr>
    </xdr:pic>
    <xdr:clientData/>
  </xdr:twoCellAnchor>
  <xdr:twoCellAnchor editAs="oneCell">
    <xdr:from>
      <xdr:col>0</xdr:col>
      <xdr:colOff>228600</xdr:colOff>
      <xdr:row>407</xdr:row>
      <xdr:rowOff>76200</xdr:rowOff>
    </xdr:from>
    <xdr:to>
      <xdr:col>4</xdr:col>
      <xdr:colOff>541020</xdr:colOff>
      <xdr:row>420</xdr:row>
      <xdr:rowOff>121920</xdr:rowOff>
    </xdr:to>
    <xdr:pic>
      <xdr:nvPicPr>
        <xdr:cNvPr id="32" name="Imagen 31">
          <a:extLst>
            <a:ext uri="{FF2B5EF4-FFF2-40B4-BE49-F238E27FC236}">
              <a16:creationId xmlns:a16="http://schemas.microsoft.com/office/drawing/2014/main" id="{B13AC60E-FF90-440A-9FE1-375351CD1888}"/>
            </a:ext>
          </a:extLst>
        </xdr:cNvPr>
        <xdr:cNvPicPr>
          <a:picLocks noChangeAspect="1"/>
        </xdr:cNvPicPr>
      </xdr:nvPicPr>
      <xdr:blipFill>
        <a:blip xmlns:r="http://schemas.openxmlformats.org/officeDocument/2006/relationships" r:embed="rId27"/>
        <a:stretch>
          <a:fillRect/>
        </a:stretch>
      </xdr:blipFill>
      <xdr:spPr>
        <a:xfrm>
          <a:off x="228600" y="40927020"/>
          <a:ext cx="3482340" cy="2423160"/>
        </a:xfrm>
        <a:prstGeom prst="rect">
          <a:avLst/>
        </a:prstGeom>
      </xdr:spPr>
    </xdr:pic>
    <xdr:clientData/>
  </xdr:twoCellAnchor>
  <xdr:twoCellAnchor editAs="oneCell">
    <xdr:from>
      <xdr:col>6</xdr:col>
      <xdr:colOff>371475</xdr:colOff>
      <xdr:row>407</xdr:row>
      <xdr:rowOff>47625</xdr:rowOff>
    </xdr:from>
    <xdr:to>
      <xdr:col>10</xdr:col>
      <xdr:colOff>112395</xdr:colOff>
      <xdr:row>420</xdr:row>
      <xdr:rowOff>93345</xdr:rowOff>
    </xdr:to>
    <xdr:pic>
      <xdr:nvPicPr>
        <xdr:cNvPr id="33" name="Imagen 32">
          <a:extLst>
            <a:ext uri="{FF2B5EF4-FFF2-40B4-BE49-F238E27FC236}">
              <a16:creationId xmlns:a16="http://schemas.microsoft.com/office/drawing/2014/main" id="{AA224A12-7FE8-4BA5-BAE2-9231C1D3D97F}"/>
            </a:ext>
          </a:extLst>
        </xdr:cNvPr>
        <xdr:cNvPicPr>
          <a:picLocks noChangeAspect="1"/>
        </xdr:cNvPicPr>
      </xdr:nvPicPr>
      <xdr:blipFill>
        <a:blip xmlns:r="http://schemas.openxmlformats.org/officeDocument/2006/relationships" r:embed="rId28"/>
        <a:stretch>
          <a:fillRect/>
        </a:stretch>
      </xdr:blipFill>
      <xdr:spPr>
        <a:xfrm>
          <a:off x="4973955" y="40898445"/>
          <a:ext cx="3489960" cy="2423160"/>
        </a:xfrm>
        <a:prstGeom prst="rect">
          <a:avLst/>
        </a:prstGeom>
      </xdr:spPr>
    </xdr:pic>
    <xdr:clientData/>
  </xdr:twoCellAnchor>
  <xdr:twoCellAnchor editAs="oneCell">
    <xdr:from>
      <xdr:col>0</xdr:col>
      <xdr:colOff>142875</xdr:colOff>
      <xdr:row>423</xdr:row>
      <xdr:rowOff>85725</xdr:rowOff>
    </xdr:from>
    <xdr:to>
      <xdr:col>4</xdr:col>
      <xdr:colOff>447675</xdr:colOff>
      <xdr:row>436</xdr:row>
      <xdr:rowOff>123825</xdr:rowOff>
    </xdr:to>
    <xdr:pic>
      <xdr:nvPicPr>
        <xdr:cNvPr id="34" name="Imagen 33">
          <a:extLst>
            <a:ext uri="{FF2B5EF4-FFF2-40B4-BE49-F238E27FC236}">
              <a16:creationId xmlns:a16="http://schemas.microsoft.com/office/drawing/2014/main" id="{BBF8E545-0289-475A-ABB2-F85FD489956C}"/>
            </a:ext>
          </a:extLst>
        </xdr:cNvPr>
        <xdr:cNvPicPr>
          <a:picLocks noChangeAspect="1"/>
        </xdr:cNvPicPr>
      </xdr:nvPicPr>
      <xdr:blipFill>
        <a:blip xmlns:r="http://schemas.openxmlformats.org/officeDocument/2006/relationships" r:embed="rId29"/>
        <a:stretch>
          <a:fillRect/>
        </a:stretch>
      </xdr:blipFill>
      <xdr:spPr>
        <a:xfrm>
          <a:off x="142875" y="43877865"/>
          <a:ext cx="3474720" cy="2415540"/>
        </a:xfrm>
        <a:prstGeom prst="rect">
          <a:avLst/>
        </a:prstGeom>
      </xdr:spPr>
    </xdr:pic>
    <xdr:clientData/>
  </xdr:twoCellAnchor>
  <xdr:twoCellAnchor editAs="oneCell">
    <xdr:from>
      <xdr:col>6</xdr:col>
      <xdr:colOff>400050</xdr:colOff>
      <xdr:row>423</xdr:row>
      <xdr:rowOff>47625</xdr:rowOff>
    </xdr:from>
    <xdr:to>
      <xdr:col>10</xdr:col>
      <xdr:colOff>133350</xdr:colOff>
      <xdr:row>436</xdr:row>
      <xdr:rowOff>85725</xdr:rowOff>
    </xdr:to>
    <xdr:pic>
      <xdr:nvPicPr>
        <xdr:cNvPr id="35" name="Imagen 34">
          <a:extLst>
            <a:ext uri="{FF2B5EF4-FFF2-40B4-BE49-F238E27FC236}">
              <a16:creationId xmlns:a16="http://schemas.microsoft.com/office/drawing/2014/main" id="{E68E5A74-3796-4492-A6A9-1E18573BF0EA}"/>
            </a:ext>
          </a:extLst>
        </xdr:cNvPr>
        <xdr:cNvPicPr>
          <a:picLocks noChangeAspect="1"/>
        </xdr:cNvPicPr>
      </xdr:nvPicPr>
      <xdr:blipFill>
        <a:blip xmlns:r="http://schemas.openxmlformats.org/officeDocument/2006/relationships" r:embed="rId30"/>
        <a:stretch>
          <a:fillRect/>
        </a:stretch>
      </xdr:blipFill>
      <xdr:spPr>
        <a:xfrm>
          <a:off x="5002530" y="43839765"/>
          <a:ext cx="3482340" cy="2415540"/>
        </a:xfrm>
        <a:prstGeom prst="rect">
          <a:avLst/>
        </a:prstGeom>
      </xdr:spPr>
    </xdr:pic>
    <xdr:clientData/>
  </xdr:twoCellAnchor>
  <xdr:twoCellAnchor editAs="oneCell">
    <xdr:from>
      <xdr:col>0</xdr:col>
      <xdr:colOff>190500</xdr:colOff>
      <xdr:row>455</xdr:row>
      <xdr:rowOff>95250</xdr:rowOff>
    </xdr:from>
    <xdr:to>
      <xdr:col>4</xdr:col>
      <xdr:colOff>502920</xdr:colOff>
      <xdr:row>468</xdr:row>
      <xdr:rowOff>140970</xdr:rowOff>
    </xdr:to>
    <xdr:pic>
      <xdr:nvPicPr>
        <xdr:cNvPr id="36" name="Imagen 35">
          <a:extLst>
            <a:ext uri="{FF2B5EF4-FFF2-40B4-BE49-F238E27FC236}">
              <a16:creationId xmlns:a16="http://schemas.microsoft.com/office/drawing/2014/main" id="{F5E759D4-19B8-4616-B43B-CBCC542CACD1}"/>
            </a:ext>
          </a:extLst>
        </xdr:cNvPr>
        <xdr:cNvPicPr>
          <a:picLocks noChangeAspect="1"/>
        </xdr:cNvPicPr>
      </xdr:nvPicPr>
      <xdr:blipFill>
        <a:blip xmlns:r="http://schemas.openxmlformats.org/officeDocument/2006/relationships" r:embed="rId31"/>
        <a:stretch>
          <a:fillRect/>
        </a:stretch>
      </xdr:blipFill>
      <xdr:spPr>
        <a:xfrm>
          <a:off x="190500" y="50021490"/>
          <a:ext cx="3482340" cy="2423160"/>
        </a:xfrm>
        <a:prstGeom prst="rect">
          <a:avLst/>
        </a:prstGeom>
      </xdr:spPr>
    </xdr:pic>
    <xdr:clientData/>
  </xdr:twoCellAnchor>
  <xdr:twoCellAnchor editAs="oneCell">
    <xdr:from>
      <xdr:col>6</xdr:col>
      <xdr:colOff>285750</xdr:colOff>
      <xdr:row>455</xdr:row>
      <xdr:rowOff>85725</xdr:rowOff>
    </xdr:from>
    <xdr:to>
      <xdr:col>10</xdr:col>
      <xdr:colOff>19050</xdr:colOff>
      <xdr:row>468</xdr:row>
      <xdr:rowOff>123825</xdr:rowOff>
    </xdr:to>
    <xdr:pic>
      <xdr:nvPicPr>
        <xdr:cNvPr id="37" name="Imagen 36">
          <a:extLst>
            <a:ext uri="{FF2B5EF4-FFF2-40B4-BE49-F238E27FC236}">
              <a16:creationId xmlns:a16="http://schemas.microsoft.com/office/drawing/2014/main" id="{3FA1EC69-3C77-4C2D-94BC-72EC21D7E779}"/>
            </a:ext>
          </a:extLst>
        </xdr:cNvPr>
        <xdr:cNvPicPr>
          <a:picLocks noChangeAspect="1"/>
        </xdr:cNvPicPr>
      </xdr:nvPicPr>
      <xdr:blipFill>
        <a:blip xmlns:r="http://schemas.openxmlformats.org/officeDocument/2006/relationships" r:embed="rId32"/>
        <a:stretch>
          <a:fillRect/>
        </a:stretch>
      </xdr:blipFill>
      <xdr:spPr>
        <a:xfrm>
          <a:off x="4888230" y="50011965"/>
          <a:ext cx="3482340" cy="2415540"/>
        </a:xfrm>
        <a:prstGeom prst="rect">
          <a:avLst/>
        </a:prstGeom>
      </xdr:spPr>
    </xdr:pic>
    <xdr:clientData/>
  </xdr:twoCellAnchor>
  <xdr:twoCellAnchor editAs="oneCell">
    <xdr:from>
      <xdr:col>0</xdr:col>
      <xdr:colOff>152400</xdr:colOff>
      <xdr:row>503</xdr:row>
      <xdr:rowOff>66675</xdr:rowOff>
    </xdr:from>
    <xdr:to>
      <xdr:col>4</xdr:col>
      <xdr:colOff>464820</xdr:colOff>
      <xdr:row>516</xdr:row>
      <xdr:rowOff>104775</xdr:rowOff>
    </xdr:to>
    <xdr:pic>
      <xdr:nvPicPr>
        <xdr:cNvPr id="38" name="Imagen 37">
          <a:extLst>
            <a:ext uri="{FF2B5EF4-FFF2-40B4-BE49-F238E27FC236}">
              <a16:creationId xmlns:a16="http://schemas.microsoft.com/office/drawing/2014/main" id="{F7237E98-A9D8-47B2-865E-C11EE6D4C091}"/>
            </a:ext>
          </a:extLst>
        </xdr:cNvPr>
        <xdr:cNvPicPr>
          <a:picLocks noChangeAspect="1"/>
        </xdr:cNvPicPr>
      </xdr:nvPicPr>
      <xdr:blipFill>
        <a:blip xmlns:r="http://schemas.openxmlformats.org/officeDocument/2006/relationships" r:embed="rId33"/>
        <a:stretch>
          <a:fillRect/>
        </a:stretch>
      </xdr:blipFill>
      <xdr:spPr>
        <a:xfrm>
          <a:off x="152400" y="58992135"/>
          <a:ext cx="3482340" cy="2415540"/>
        </a:xfrm>
        <a:prstGeom prst="rect">
          <a:avLst/>
        </a:prstGeom>
      </xdr:spPr>
    </xdr:pic>
    <xdr:clientData/>
  </xdr:twoCellAnchor>
  <xdr:twoCellAnchor editAs="oneCell">
    <xdr:from>
      <xdr:col>7</xdr:col>
      <xdr:colOff>142875</xdr:colOff>
      <xdr:row>503</xdr:row>
      <xdr:rowOff>57150</xdr:rowOff>
    </xdr:from>
    <xdr:to>
      <xdr:col>9</xdr:col>
      <xdr:colOff>120015</xdr:colOff>
      <xdr:row>516</xdr:row>
      <xdr:rowOff>179070</xdr:rowOff>
    </xdr:to>
    <xdr:pic>
      <xdr:nvPicPr>
        <xdr:cNvPr id="39" name="Imagen 38">
          <a:extLst>
            <a:ext uri="{FF2B5EF4-FFF2-40B4-BE49-F238E27FC236}">
              <a16:creationId xmlns:a16="http://schemas.microsoft.com/office/drawing/2014/main" id="{AB8E13CF-B84B-418F-9215-3B96ABFEE6C3}"/>
            </a:ext>
          </a:extLst>
        </xdr:cNvPr>
        <xdr:cNvPicPr>
          <a:picLocks noChangeAspect="1"/>
        </xdr:cNvPicPr>
      </xdr:nvPicPr>
      <xdr:blipFill>
        <a:blip xmlns:r="http://schemas.openxmlformats.org/officeDocument/2006/relationships" r:embed="rId34"/>
        <a:stretch>
          <a:fillRect/>
        </a:stretch>
      </xdr:blipFill>
      <xdr:spPr>
        <a:xfrm>
          <a:off x="5537835" y="58982610"/>
          <a:ext cx="2141220" cy="2499360"/>
        </a:xfrm>
        <a:prstGeom prst="rect">
          <a:avLst/>
        </a:prstGeom>
      </xdr:spPr>
    </xdr:pic>
    <xdr:clientData/>
  </xdr:twoCellAnchor>
  <xdr:twoCellAnchor editAs="oneCell">
    <xdr:from>
      <xdr:col>0</xdr:col>
      <xdr:colOff>323850</xdr:colOff>
      <xdr:row>295</xdr:row>
      <xdr:rowOff>104775</xdr:rowOff>
    </xdr:from>
    <xdr:to>
      <xdr:col>4</xdr:col>
      <xdr:colOff>628650</xdr:colOff>
      <xdr:row>308</xdr:row>
      <xdr:rowOff>142875</xdr:rowOff>
    </xdr:to>
    <xdr:pic>
      <xdr:nvPicPr>
        <xdr:cNvPr id="40" name="Imagen 39">
          <a:extLst>
            <a:ext uri="{FF2B5EF4-FFF2-40B4-BE49-F238E27FC236}">
              <a16:creationId xmlns:a16="http://schemas.microsoft.com/office/drawing/2014/main" id="{D1C76DC8-C140-4524-B0EA-B47D92A191E3}"/>
            </a:ext>
          </a:extLst>
        </xdr:cNvPr>
        <xdr:cNvPicPr>
          <a:picLocks noChangeAspect="1"/>
        </xdr:cNvPicPr>
      </xdr:nvPicPr>
      <xdr:blipFill>
        <a:blip xmlns:r="http://schemas.openxmlformats.org/officeDocument/2006/relationships" r:embed="rId35"/>
        <a:stretch>
          <a:fillRect/>
        </a:stretch>
      </xdr:blipFill>
      <xdr:spPr>
        <a:xfrm>
          <a:off x="323850" y="25913715"/>
          <a:ext cx="3474720" cy="2415540"/>
        </a:xfrm>
        <a:prstGeom prst="rect">
          <a:avLst/>
        </a:prstGeom>
      </xdr:spPr>
    </xdr:pic>
    <xdr:clientData/>
  </xdr:twoCellAnchor>
  <xdr:twoCellAnchor editAs="oneCell">
    <xdr:from>
      <xdr:col>6</xdr:col>
      <xdr:colOff>342900</xdr:colOff>
      <xdr:row>295</xdr:row>
      <xdr:rowOff>76200</xdr:rowOff>
    </xdr:from>
    <xdr:to>
      <xdr:col>10</xdr:col>
      <xdr:colOff>76200</xdr:colOff>
      <xdr:row>308</xdr:row>
      <xdr:rowOff>114300</xdr:rowOff>
    </xdr:to>
    <xdr:pic>
      <xdr:nvPicPr>
        <xdr:cNvPr id="41" name="Imagen 40">
          <a:extLst>
            <a:ext uri="{FF2B5EF4-FFF2-40B4-BE49-F238E27FC236}">
              <a16:creationId xmlns:a16="http://schemas.microsoft.com/office/drawing/2014/main" id="{186D8673-32F3-43AB-BFD2-B7B099687FB7}"/>
            </a:ext>
          </a:extLst>
        </xdr:cNvPr>
        <xdr:cNvPicPr>
          <a:picLocks noChangeAspect="1"/>
        </xdr:cNvPicPr>
      </xdr:nvPicPr>
      <xdr:blipFill>
        <a:blip xmlns:r="http://schemas.openxmlformats.org/officeDocument/2006/relationships" r:embed="rId36"/>
        <a:stretch>
          <a:fillRect/>
        </a:stretch>
      </xdr:blipFill>
      <xdr:spPr>
        <a:xfrm>
          <a:off x="4945380" y="25885140"/>
          <a:ext cx="3482340" cy="2415540"/>
        </a:xfrm>
        <a:prstGeom prst="rect">
          <a:avLst/>
        </a:prstGeom>
      </xdr:spPr>
    </xdr:pic>
    <xdr:clientData/>
  </xdr:twoCellAnchor>
  <xdr:twoCellAnchor editAs="oneCell">
    <xdr:from>
      <xdr:col>0</xdr:col>
      <xdr:colOff>161925</xdr:colOff>
      <xdr:row>327</xdr:row>
      <xdr:rowOff>95250</xdr:rowOff>
    </xdr:from>
    <xdr:to>
      <xdr:col>4</xdr:col>
      <xdr:colOff>466725</xdr:colOff>
      <xdr:row>340</xdr:row>
      <xdr:rowOff>133350</xdr:rowOff>
    </xdr:to>
    <xdr:pic>
      <xdr:nvPicPr>
        <xdr:cNvPr id="42" name="Imagen 41">
          <a:extLst>
            <a:ext uri="{FF2B5EF4-FFF2-40B4-BE49-F238E27FC236}">
              <a16:creationId xmlns:a16="http://schemas.microsoft.com/office/drawing/2014/main" id="{DDB239A6-D9C2-4A58-AD9A-A5F2255187B4}"/>
            </a:ext>
          </a:extLst>
        </xdr:cNvPr>
        <xdr:cNvPicPr>
          <a:picLocks noChangeAspect="1"/>
        </xdr:cNvPicPr>
      </xdr:nvPicPr>
      <xdr:blipFill>
        <a:blip xmlns:r="http://schemas.openxmlformats.org/officeDocument/2006/relationships" r:embed="rId37"/>
        <a:stretch>
          <a:fillRect/>
        </a:stretch>
      </xdr:blipFill>
      <xdr:spPr>
        <a:xfrm>
          <a:off x="161925" y="31992570"/>
          <a:ext cx="3474720" cy="2415540"/>
        </a:xfrm>
        <a:prstGeom prst="rect">
          <a:avLst/>
        </a:prstGeom>
      </xdr:spPr>
    </xdr:pic>
    <xdr:clientData/>
  </xdr:twoCellAnchor>
  <xdr:twoCellAnchor editAs="oneCell">
    <xdr:from>
      <xdr:col>6</xdr:col>
      <xdr:colOff>352425</xdr:colOff>
      <xdr:row>327</xdr:row>
      <xdr:rowOff>57150</xdr:rowOff>
    </xdr:from>
    <xdr:to>
      <xdr:col>10</xdr:col>
      <xdr:colOff>85725</xdr:colOff>
      <xdr:row>340</xdr:row>
      <xdr:rowOff>95250</xdr:rowOff>
    </xdr:to>
    <xdr:pic>
      <xdr:nvPicPr>
        <xdr:cNvPr id="43" name="Imagen 42">
          <a:extLst>
            <a:ext uri="{FF2B5EF4-FFF2-40B4-BE49-F238E27FC236}">
              <a16:creationId xmlns:a16="http://schemas.microsoft.com/office/drawing/2014/main" id="{FFE1254A-6A3C-4A90-99E4-43674D7A5471}"/>
            </a:ext>
          </a:extLst>
        </xdr:cNvPr>
        <xdr:cNvPicPr>
          <a:picLocks noChangeAspect="1"/>
        </xdr:cNvPicPr>
      </xdr:nvPicPr>
      <xdr:blipFill>
        <a:blip xmlns:r="http://schemas.openxmlformats.org/officeDocument/2006/relationships" r:embed="rId38"/>
        <a:stretch>
          <a:fillRect/>
        </a:stretch>
      </xdr:blipFill>
      <xdr:spPr>
        <a:xfrm>
          <a:off x="4954905" y="31954470"/>
          <a:ext cx="3482340" cy="2415540"/>
        </a:xfrm>
        <a:prstGeom prst="rect">
          <a:avLst/>
        </a:prstGeom>
      </xdr:spPr>
    </xdr:pic>
    <xdr:clientData/>
  </xdr:twoCellAnchor>
  <xdr:twoCellAnchor editAs="oneCell">
    <xdr:from>
      <xdr:col>0</xdr:col>
      <xdr:colOff>123825</xdr:colOff>
      <xdr:row>359</xdr:row>
      <xdr:rowOff>76200</xdr:rowOff>
    </xdr:from>
    <xdr:to>
      <xdr:col>4</xdr:col>
      <xdr:colOff>428625</xdr:colOff>
      <xdr:row>372</xdr:row>
      <xdr:rowOff>114300</xdr:rowOff>
    </xdr:to>
    <xdr:pic>
      <xdr:nvPicPr>
        <xdr:cNvPr id="44" name="Imagen 43">
          <a:extLst>
            <a:ext uri="{FF2B5EF4-FFF2-40B4-BE49-F238E27FC236}">
              <a16:creationId xmlns:a16="http://schemas.microsoft.com/office/drawing/2014/main" id="{F60F29C7-47F4-4342-9937-4AD2F7D55B59}"/>
            </a:ext>
          </a:extLst>
        </xdr:cNvPr>
        <xdr:cNvPicPr>
          <a:picLocks noChangeAspect="1"/>
        </xdr:cNvPicPr>
      </xdr:nvPicPr>
      <xdr:blipFill>
        <a:blip xmlns:r="http://schemas.openxmlformats.org/officeDocument/2006/relationships" r:embed="rId39"/>
        <a:stretch>
          <a:fillRect/>
        </a:stretch>
      </xdr:blipFill>
      <xdr:spPr>
        <a:xfrm>
          <a:off x="123825" y="34914840"/>
          <a:ext cx="3474720" cy="2415540"/>
        </a:xfrm>
        <a:prstGeom prst="rect">
          <a:avLst/>
        </a:prstGeom>
      </xdr:spPr>
    </xdr:pic>
    <xdr:clientData/>
  </xdr:twoCellAnchor>
  <xdr:twoCellAnchor editAs="oneCell">
    <xdr:from>
      <xdr:col>6</xdr:col>
      <xdr:colOff>352425</xdr:colOff>
      <xdr:row>359</xdr:row>
      <xdr:rowOff>95250</xdr:rowOff>
    </xdr:from>
    <xdr:to>
      <xdr:col>10</xdr:col>
      <xdr:colOff>85725</xdr:colOff>
      <xdr:row>372</xdr:row>
      <xdr:rowOff>133350</xdr:rowOff>
    </xdr:to>
    <xdr:pic>
      <xdr:nvPicPr>
        <xdr:cNvPr id="45" name="Imagen 44">
          <a:extLst>
            <a:ext uri="{FF2B5EF4-FFF2-40B4-BE49-F238E27FC236}">
              <a16:creationId xmlns:a16="http://schemas.microsoft.com/office/drawing/2014/main" id="{52B23535-988A-49A9-A9E1-1CB854217544}"/>
            </a:ext>
          </a:extLst>
        </xdr:cNvPr>
        <xdr:cNvPicPr>
          <a:picLocks noChangeAspect="1"/>
        </xdr:cNvPicPr>
      </xdr:nvPicPr>
      <xdr:blipFill>
        <a:blip xmlns:r="http://schemas.openxmlformats.org/officeDocument/2006/relationships" r:embed="rId40"/>
        <a:stretch>
          <a:fillRect/>
        </a:stretch>
      </xdr:blipFill>
      <xdr:spPr>
        <a:xfrm>
          <a:off x="4954905" y="34933890"/>
          <a:ext cx="3482340" cy="2415540"/>
        </a:xfrm>
        <a:prstGeom prst="rect">
          <a:avLst/>
        </a:prstGeom>
      </xdr:spPr>
    </xdr:pic>
    <xdr:clientData/>
  </xdr:twoCellAnchor>
  <xdr:twoCellAnchor editAs="oneCell">
    <xdr:from>
      <xdr:col>0</xdr:col>
      <xdr:colOff>104775</xdr:colOff>
      <xdr:row>439</xdr:row>
      <xdr:rowOff>47625</xdr:rowOff>
    </xdr:from>
    <xdr:to>
      <xdr:col>4</xdr:col>
      <xdr:colOff>409575</xdr:colOff>
      <xdr:row>452</xdr:row>
      <xdr:rowOff>85725</xdr:rowOff>
    </xdr:to>
    <xdr:pic>
      <xdr:nvPicPr>
        <xdr:cNvPr id="46" name="Imagen 45">
          <a:extLst>
            <a:ext uri="{FF2B5EF4-FFF2-40B4-BE49-F238E27FC236}">
              <a16:creationId xmlns:a16="http://schemas.microsoft.com/office/drawing/2014/main" id="{6F58ADE5-B314-4BC4-9771-7486B077D35E}"/>
            </a:ext>
          </a:extLst>
        </xdr:cNvPr>
        <xdr:cNvPicPr>
          <a:picLocks noChangeAspect="1"/>
        </xdr:cNvPicPr>
      </xdr:nvPicPr>
      <xdr:blipFill>
        <a:blip xmlns:r="http://schemas.openxmlformats.org/officeDocument/2006/relationships" r:embed="rId41"/>
        <a:stretch>
          <a:fillRect/>
        </a:stretch>
      </xdr:blipFill>
      <xdr:spPr>
        <a:xfrm>
          <a:off x="104775" y="46781085"/>
          <a:ext cx="3474720" cy="2415540"/>
        </a:xfrm>
        <a:prstGeom prst="rect">
          <a:avLst/>
        </a:prstGeom>
      </xdr:spPr>
    </xdr:pic>
    <xdr:clientData/>
  </xdr:twoCellAnchor>
  <xdr:twoCellAnchor editAs="oneCell">
    <xdr:from>
      <xdr:col>6</xdr:col>
      <xdr:colOff>352425</xdr:colOff>
      <xdr:row>439</xdr:row>
      <xdr:rowOff>76200</xdr:rowOff>
    </xdr:from>
    <xdr:to>
      <xdr:col>10</xdr:col>
      <xdr:colOff>85725</xdr:colOff>
      <xdr:row>452</xdr:row>
      <xdr:rowOff>114300</xdr:rowOff>
    </xdr:to>
    <xdr:pic>
      <xdr:nvPicPr>
        <xdr:cNvPr id="47" name="Imagen 46">
          <a:extLst>
            <a:ext uri="{FF2B5EF4-FFF2-40B4-BE49-F238E27FC236}">
              <a16:creationId xmlns:a16="http://schemas.microsoft.com/office/drawing/2014/main" id="{AA6EFE85-BFFD-40AD-B581-FC09F9CED14E}"/>
            </a:ext>
          </a:extLst>
        </xdr:cNvPr>
        <xdr:cNvPicPr>
          <a:picLocks noChangeAspect="1"/>
        </xdr:cNvPicPr>
      </xdr:nvPicPr>
      <xdr:blipFill>
        <a:blip xmlns:r="http://schemas.openxmlformats.org/officeDocument/2006/relationships" r:embed="rId42"/>
        <a:stretch>
          <a:fillRect/>
        </a:stretch>
      </xdr:blipFill>
      <xdr:spPr>
        <a:xfrm>
          <a:off x="4954905" y="46809660"/>
          <a:ext cx="3482340" cy="2415540"/>
        </a:xfrm>
        <a:prstGeom prst="rect">
          <a:avLst/>
        </a:prstGeom>
      </xdr:spPr>
    </xdr:pic>
    <xdr:clientData/>
  </xdr:twoCellAnchor>
  <xdr:twoCellAnchor editAs="oneCell">
    <xdr:from>
      <xdr:col>0</xdr:col>
      <xdr:colOff>257175</xdr:colOff>
      <xdr:row>487</xdr:row>
      <xdr:rowOff>76200</xdr:rowOff>
    </xdr:from>
    <xdr:to>
      <xdr:col>4</xdr:col>
      <xdr:colOff>561975</xdr:colOff>
      <xdr:row>500</xdr:row>
      <xdr:rowOff>114300</xdr:rowOff>
    </xdr:to>
    <xdr:pic>
      <xdr:nvPicPr>
        <xdr:cNvPr id="48" name="Imagen 47">
          <a:extLst>
            <a:ext uri="{FF2B5EF4-FFF2-40B4-BE49-F238E27FC236}">
              <a16:creationId xmlns:a16="http://schemas.microsoft.com/office/drawing/2014/main" id="{66FBAE20-4B3C-4145-8D1D-F4B54E975220}"/>
            </a:ext>
          </a:extLst>
        </xdr:cNvPr>
        <xdr:cNvPicPr>
          <a:picLocks noChangeAspect="1"/>
        </xdr:cNvPicPr>
      </xdr:nvPicPr>
      <xdr:blipFill>
        <a:blip xmlns:r="http://schemas.openxmlformats.org/officeDocument/2006/relationships" r:embed="rId43"/>
        <a:stretch>
          <a:fillRect/>
        </a:stretch>
      </xdr:blipFill>
      <xdr:spPr>
        <a:xfrm>
          <a:off x="257175" y="55900320"/>
          <a:ext cx="3474720" cy="2415540"/>
        </a:xfrm>
        <a:prstGeom prst="rect">
          <a:avLst/>
        </a:prstGeom>
      </xdr:spPr>
    </xdr:pic>
    <xdr:clientData/>
  </xdr:twoCellAnchor>
  <xdr:twoCellAnchor editAs="oneCell">
    <xdr:from>
      <xdr:col>6</xdr:col>
      <xdr:colOff>314325</xdr:colOff>
      <xdr:row>487</xdr:row>
      <xdr:rowOff>95250</xdr:rowOff>
    </xdr:from>
    <xdr:to>
      <xdr:col>10</xdr:col>
      <xdr:colOff>47625</xdr:colOff>
      <xdr:row>500</xdr:row>
      <xdr:rowOff>133350</xdr:rowOff>
    </xdr:to>
    <xdr:pic>
      <xdr:nvPicPr>
        <xdr:cNvPr id="49" name="Imagen 48">
          <a:extLst>
            <a:ext uri="{FF2B5EF4-FFF2-40B4-BE49-F238E27FC236}">
              <a16:creationId xmlns:a16="http://schemas.microsoft.com/office/drawing/2014/main" id="{021851ED-0A81-47A3-85B9-55761CB49035}"/>
            </a:ext>
          </a:extLst>
        </xdr:cNvPr>
        <xdr:cNvPicPr>
          <a:picLocks noChangeAspect="1"/>
        </xdr:cNvPicPr>
      </xdr:nvPicPr>
      <xdr:blipFill>
        <a:blip xmlns:r="http://schemas.openxmlformats.org/officeDocument/2006/relationships" r:embed="rId44"/>
        <a:stretch>
          <a:fillRect/>
        </a:stretch>
      </xdr:blipFill>
      <xdr:spPr>
        <a:xfrm>
          <a:off x="4916805" y="55919370"/>
          <a:ext cx="3482340" cy="241554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9</xdr:col>
      <xdr:colOff>716616</xdr:colOff>
      <xdr:row>0</xdr:row>
      <xdr:rowOff>128818</xdr:rowOff>
    </xdr:from>
    <xdr:ext cx="843803" cy="299808"/>
    <xdr:pic>
      <xdr:nvPicPr>
        <xdr:cNvPr id="2" name="2 Imagen">
          <a:extLst>
            <a:ext uri="{FF2B5EF4-FFF2-40B4-BE49-F238E27FC236}">
              <a16:creationId xmlns:a16="http://schemas.microsoft.com/office/drawing/2014/main" id="{38C4A7C0-4B34-4B51-A3C5-1A92FF25499D}"/>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6484956" y="128818"/>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94515709-E306-4F15-935E-1471D4AFFD8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1</xdr:col>
      <xdr:colOff>31058</xdr:colOff>
      <xdr:row>37</xdr:row>
      <xdr:rowOff>38100</xdr:rowOff>
    </xdr:from>
    <xdr:to>
      <xdr:col>6</xdr:col>
      <xdr:colOff>523606</xdr:colOff>
      <xdr:row>50</xdr:row>
      <xdr:rowOff>152717</xdr:rowOff>
    </xdr:to>
    <xdr:pic>
      <xdr:nvPicPr>
        <xdr:cNvPr id="4" name="Imagen 3">
          <a:extLst>
            <a:ext uri="{FF2B5EF4-FFF2-40B4-BE49-F238E27FC236}">
              <a16:creationId xmlns:a16="http://schemas.microsoft.com/office/drawing/2014/main" id="{0CA7D5A4-A7B7-464D-94DB-D656B032D942}"/>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282518" y="7208520"/>
          <a:ext cx="3540548" cy="2492057"/>
        </a:xfrm>
        <a:prstGeom prst="rect">
          <a:avLst/>
        </a:prstGeom>
      </xdr:spPr>
    </xdr:pic>
    <xdr:clientData/>
  </xdr:twoCellAnchor>
  <xdr:twoCellAnchor editAs="oneCell">
    <xdr:from>
      <xdr:col>7</xdr:col>
      <xdr:colOff>85725</xdr:colOff>
      <xdr:row>37</xdr:row>
      <xdr:rowOff>71317</xdr:rowOff>
    </xdr:from>
    <xdr:to>
      <xdr:col>11</xdr:col>
      <xdr:colOff>510357</xdr:colOff>
      <xdr:row>50</xdr:row>
      <xdr:rowOff>127854</xdr:rowOff>
    </xdr:to>
    <xdr:pic>
      <xdr:nvPicPr>
        <xdr:cNvPr id="5" name="Imagen 4">
          <a:extLst>
            <a:ext uri="{FF2B5EF4-FFF2-40B4-BE49-F238E27FC236}">
              <a16:creationId xmlns:a16="http://schemas.microsoft.com/office/drawing/2014/main" id="{2CA4B2D8-154A-4B77-87A1-A11E8C6816E9}"/>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3964305" y="7241737"/>
          <a:ext cx="3465012" cy="2433977"/>
        </a:xfrm>
        <a:prstGeom prst="rect">
          <a:avLst/>
        </a:prstGeom>
      </xdr:spPr>
    </xdr:pic>
    <xdr:clientData/>
  </xdr:twoCellAnchor>
  <xdr:twoCellAnchor editAs="oneCell">
    <xdr:from>
      <xdr:col>7</xdr:col>
      <xdr:colOff>38100</xdr:colOff>
      <xdr:row>69</xdr:row>
      <xdr:rowOff>28575</xdr:rowOff>
    </xdr:from>
    <xdr:to>
      <xdr:col>11</xdr:col>
      <xdr:colOff>570150</xdr:colOff>
      <xdr:row>82</xdr:row>
      <xdr:rowOff>165675</xdr:rowOff>
    </xdr:to>
    <xdr:pic>
      <xdr:nvPicPr>
        <xdr:cNvPr id="6" name="Imagen 5">
          <a:extLst>
            <a:ext uri="{FF2B5EF4-FFF2-40B4-BE49-F238E27FC236}">
              <a16:creationId xmlns:a16="http://schemas.microsoft.com/office/drawing/2014/main" id="{75928D58-EBAA-4611-BC46-60E1644EAE4D}"/>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3916680" y="13096875"/>
          <a:ext cx="3572430" cy="2514540"/>
        </a:xfrm>
        <a:prstGeom prst="rect">
          <a:avLst/>
        </a:prstGeom>
      </xdr:spPr>
    </xdr:pic>
    <xdr:clientData/>
  </xdr:twoCellAnchor>
  <xdr:twoCellAnchor editAs="oneCell">
    <xdr:from>
      <xdr:col>1</xdr:col>
      <xdr:colOff>28575</xdr:colOff>
      <xdr:row>69</xdr:row>
      <xdr:rowOff>28575</xdr:rowOff>
    </xdr:from>
    <xdr:to>
      <xdr:col>6</xdr:col>
      <xdr:colOff>536600</xdr:colOff>
      <xdr:row>82</xdr:row>
      <xdr:rowOff>154800</xdr:rowOff>
    </xdr:to>
    <xdr:pic>
      <xdr:nvPicPr>
        <xdr:cNvPr id="7" name="Imagen 6">
          <a:extLst>
            <a:ext uri="{FF2B5EF4-FFF2-40B4-BE49-F238E27FC236}">
              <a16:creationId xmlns:a16="http://schemas.microsoft.com/office/drawing/2014/main" id="{BBCE6897-B1EC-4A4F-9B0B-BC42A44573EB}"/>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280035" y="13096875"/>
          <a:ext cx="3556025" cy="2503665"/>
        </a:xfrm>
        <a:prstGeom prst="rect">
          <a:avLst/>
        </a:prstGeom>
      </xdr:spPr>
    </xdr:pic>
    <xdr:clientData/>
  </xdr:twoCellAnchor>
  <xdr:twoCellAnchor editAs="oneCell">
    <xdr:from>
      <xdr:col>1</xdr:col>
      <xdr:colOff>38100</xdr:colOff>
      <xdr:row>53</xdr:row>
      <xdr:rowOff>47625</xdr:rowOff>
    </xdr:from>
    <xdr:to>
      <xdr:col>6</xdr:col>
      <xdr:colOff>500673</xdr:colOff>
      <xdr:row>66</xdr:row>
      <xdr:rowOff>139341</xdr:rowOff>
    </xdr:to>
    <xdr:pic>
      <xdr:nvPicPr>
        <xdr:cNvPr id="8" name="Imagen 7">
          <a:extLst>
            <a:ext uri="{FF2B5EF4-FFF2-40B4-BE49-F238E27FC236}">
              <a16:creationId xmlns:a16="http://schemas.microsoft.com/office/drawing/2014/main" id="{9CEBF84D-3F7A-4493-91B7-21B653CE5692}"/>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289560" y="10166985"/>
          <a:ext cx="3510573" cy="2469156"/>
        </a:xfrm>
        <a:prstGeom prst="rect">
          <a:avLst/>
        </a:prstGeom>
      </xdr:spPr>
    </xdr:pic>
    <xdr:clientData/>
  </xdr:twoCellAnchor>
  <xdr:twoCellAnchor editAs="oneCell">
    <xdr:from>
      <xdr:col>7</xdr:col>
      <xdr:colOff>46026</xdr:colOff>
      <xdr:row>53</xdr:row>
      <xdr:rowOff>13849</xdr:rowOff>
    </xdr:from>
    <xdr:to>
      <xdr:col>11</xdr:col>
      <xdr:colOff>546257</xdr:colOff>
      <xdr:row>66</xdr:row>
      <xdr:rowOff>122462</xdr:rowOff>
    </xdr:to>
    <xdr:pic>
      <xdr:nvPicPr>
        <xdr:cNvPr id="9" name="Imagen 8">
          <a:extLst>
            <a:ext uri="{FF2B5EF4-FFF2-40B4-BE49-F238E27FC236}">
              <a16:creationId xmlns:a16="http://schemas.microsoft.com/office/drawing/2014/main" id="{812CC8BA-1E7D-4D4D-8088-D369B939FA74}"/>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3924606" y="10133209"/>
          <a:ext cx="3540611" cy="2486053"/>
        </a:xfrm>
        <a:prstGeom prst="rect">
          <a:avLst/>
        </a:prstGeom>
      </xdr:spPr>
    </xdr:pic>
    <xdr:clientData/>
  </xdr:twoCellAnchor>
  <xdr:twoCellAnchor editAs="oneCell">
    <xdr:from>
      <xdr:col>1</xdr:col>
      <xdr:colOff>76200</xdr:colOff>
      <xdr:row>85</xdr:row>
      <xdr:rowOff>57150</xdr:rowOff>
    </xdr:from>
    <xdr:to>
      <xdr:col>6</xdr:col>
      <xdr:colOff>512924</xdr:colOff>
      <xdr:row>98</xdr:row>
      <xdr:rowOff>129899</xdr:rowOff>
    </xdr:to>
    <xdr:pic>
      <xdr:nvPicPr>
        <xdr:cNvPr id="10" name="Imagen 9">
          <a:extLst>
            <a:ext uri="{FF2B5EF4-FFF2-40B4-BE49-F238E27FC236}">
              <a16:creationId xmlns:a16="http://schemas.microsoft.com/office/drawing/2014/main" id="{A26ABF6F-1DDB-4C44-9104-13885D0C7A0C}"/>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327660" y="16074390"/>
          <a:ext cx="3484724" cy="2450189"/>
        </a:xfrm>
        <a:prstGeom prst="rect">
          <a:avLst/>
        </a:prstGeom>
      </xdr:spPr>
    </xdr:pic>
    <xdr:clientData/>
  </xdr:twoCellAnchor>
  <xdr:twoCellAnchor editAs="oneCell">
    <xdr:from>
      <xdr:col>7</xdr:col>
      <xdr:colOff>47625</xdr:colOff>
      <xdr:row>85</xdr:row>
      <xdr:rowOff>28575</xdr:rowOff>
    </xdr:from>
    <xdr:to>
      <xdr:col>11</xdr:col>
      <xdr:colOff>543932</xdr:colOff>
      <xdr:row>98</xdr:row>
      <xdr:rowOff>138868</xdr:rowOff>
    </xdr:to>
    <xdr:pic>
      <xdr:nvPicPr>
        <xdr:cNvPr id="11" name="Imagen 10">
          <a:extLst>
            <a:ext uri="{FF2B5EF4-FFF2-40B4-BE49-F238E27FC236}">
              <a16:creationId xmlns:a16="http://schemas.microsoft.com/office/drawing/2014/main" id="{9493309E-38E9-4416-8614-C9FB06EFF7D2}"/>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3926205" y="16045815"/>
          <a:ext cx="3536687" cy="2487733"/>
        </a:xfrm>
        <a:prstGeom prst="rect">
          <a:avLst/>
        </a:prstGeom>
      </xdr:spPr>
    </xdr:pic>
    <xdr:clientData/>
  </xdr:twoCellAnchor>
  <xdr:twoCellAnchor editAs="oneCell">
    <xdr:from>
      <xdr:col>1</xdr:col>
      <xdr:colOff>38100</xdr:colOff>
      <xdr:row>5</xdr:row>
      <xdr:rowOff>47625</xdr:rowOff>
    </xdr:from>
    <xdr:to>
      <xdr:col>6</xdr:col>
      <xdr:colOff>530225</xdr:colOff>
      <xdr:row>18</xdr:row>
      <xdr:rowOff>152400</xdr:rowOff>
    </xdr:to>
    <xdr:pic>
      <xdr:nvPicPr>
        <xdr:cNvPr id="12" name="Imagen 11">
          <a:extLst>
            <a:ext uri="{FF2B5EF4-FFF2-40B4-BE49-F238E27FC236}">
              <a16:creationId xmlns:a16="http://schemas.microsoft.com/office/drawing/2014/main" id="{2A34409E-EF5B-4721-AA6E-8E9D170D8087}"/>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289560" y="1213485"/>
          <a:ext cx="3540125" cy="2497455"/>
        </a:xfrm>
        <a:prstGeom prst="rect">
          <a:avLst/>
        </a:prstGeom>
      </xdr:spPr>
    </xdr:pic>
    <xdr:clientData/>
  </xdr:twoCellAnchor>
  <xdr:twoCellAnchor editAs="oneCell">
    <xdr:from>
      <xdr:col>7</xdr:col>
      <xdr:colOff>36260</xdr:colOff>
      <xdr:row>5</xdr:row>
      <xdr:rowOff>26736</xdr:rowOff>
    </xdr:from>
    <xdr:to>
      <xdr:col>11</xdr:col>
      <xdr:colOff>553062</xdr:colOff>
      <xdr:row>18</xdr:row>
      <xdr:rowOff>142875</xdr:rowOff>
    </xdr:to>
    <xdr:pic>
      <xdr:nvPicPr>
        <xdr:cNvPr id="13" name="Imagen 12">
          <a:extLst>
            <a:ext uri="{FF2B5EF4-FFF2-40B4-BE49-F238E27FC236}">
              <a16:creationId xmlns:a16="http://schemas.microsoft.com/office/drawing/2014/main" id="{8098166C-3304-4CA0-ACDE-EFDBCF3397CD}"/>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3914840" y="1192596"/>
          <a:ext cx="3557182" cy="2508819"/>
        </a:xfrm>
        <a:prstGeom prst="rect">
          <a:avLst/>
        </a:prstGeom>
      </xdr:spPr>
    </xdr:pic>
    <xdr:clientData/>
  </xdr:twoCellAnchor>
  <xdr:twoCellAnchor editAs="oneCell">
    <xdr:from>
      <xdr:col>1</xdr:col>
      <xdr:colOff>47625</xdr:colOff>
      <xdr:row>21</xdr:row>
      <xdr:rowOff>38101</xdr:rowOff>
    </xdr:from>
    <xdr:to>
      <xdr:col>6</xdr:col>
      <xdr:colOff>533400</xdr:colOff>
      <xdr:row>34</xdr:row>
      <xdr:rowOff>138114</xdr:rowOff>
    </xdr:to>
    <xdr:pic>
      <xdr:nvPicPr>
        <xdr:cNvPr id="14" name="Imagen 13">
          <a:extLst>
            <a:ext uri="{FF2B5EF4-FFF2-40B4-BE49-F238E27FC236}">
              <a16:creationId xmlns:a16="http://schemas.microsoft.com/office/drawing/2014/main" id="{6BF3A1F4-346B-4514-A73D-0F9731C67C2C}"/>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299085" y="4206241"/>
          <a:ext cx="3533775" cy="2492693"/>
        </a:xfrm>
        <a:prstGeom prst="rect">
          <a:avLst/>
        </a:prstGeom>
      </xdr:spPr>
    </xdr:pic>
    <xdr:clientData/>
  </xdr:twoCellAnchor>
  <xdr:twoCellAnchor editAs="oneCell">
    <xdr:from>
      <xdr:col>7</xdr:col>
      <xdr:colOff>47625</xdr:colOff>
      <xdr:row>21</xdr:row>
      <xdr:rowOff>47625</xdr:rowOff>
    </xdr:from>
    <xdr:to>
      <xdr:col>11</xdr:col>
      <xdr:colOff>563669</xdr:colOff>
      <xdr:row>34</xdr:row>
      <xdr:rowOff>163196</xdr:rowOff>
    </xdr:to>
    <xdr:pic>
      <xdr:nvPicPr>
        <xdr:cNvPr id="15" name="Imagen 14">
          <a:extLst>
            <a:ext uri="{FF2B5EF4-FFF2-40B4-BE49-F238E27FC236}">
              <a16:creationId xmlns:a16="http://schemas.microsoft.com/office/drawing/2014/main" id="{C33EBDEE-3BD8-4D6C-8269-9B96BCCC5F0D}"/>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3926205" y="4215765"/>
          <a:ext cx="3556424" cy="2508251"/>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1F8ADC46-2AD5-4D63-8C37-1FC3938D407E}"/>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8654751" y="138343"/>
          <a:ext cx="843803" cy="299808"/>
        </a:xfrm>
        <a:prstGeom prst="rect">
          <a:avLst/>
        </a:prstGeom>
      </xdr:spPr>
    </xdr:pic>
    <xdr:clientData/>
  </xdr:oneCellAnchor>
  <xdr:oneCellAnchor>
    <xdr:from>
      <xdr:col>1</xdr:col>
      <xdr:colOff>200024</xdr:colOff>
      <xdr:row>0</xdr:row>
      <xdr:rowOff>180976</xdr:rowOff>
    </xdr:from>
    <xdr:ext cx="714375" cy="247649"/>
    <xdr:pic>
      <xdr:nvPicPr>
        <xdr:cNvPr id="3" name="4 Imagen">
          <a:extLst>
            <a:ext uri="{FF2B5EF4-FFF2-40B4-BE49-F238E27FC236}">
              <a16:creationId xmlns:a16="http://schemas.microsoft.com/office/drawing/2014/main" id="{7D5109FB-B512-432B-B549-37C2944AC50D}"/>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520064" y="180976"/>
          <a:ext cx="714375" cy="247649"/>
        </a:xfrm>
        <a:prstGeom prst="rect">
          <a:avLst/>
        </a:prstGeom>
      </xdr:spPr>
    </xdr:pic>
    <xdr:clientData/>
  </xdr:oneCellAnchor>
  <xdr:twoCellAnchor>
    <xdr:from>
      <xdr:col>4</xdr:col>
      <xdr:colOff>759195</xdr:colOff>
      <xdr:row>87</xdr:row>
      <xdr:rowOff>83620</xdr:rowOff>
    </xdr:from>
    <xdr:to>
      <xdr:col>5</xdr:col>
      <xdr:colOff>1483095</xdr:colOff>
      <xdr:row>88</xdr:row>
      <xdr:rowOff>16945</xdr:rowOff>
    </xdr:to>
    <xdr:sp macro="" textlink="">
      <xdr:nvSpPr>
        <xdr:cNvPr id="4" name="CuadroTexto 3">
          <a:extLst>
            <a:ext uri="{FF2B5EF4-FFF2-40B4-BE49-F238E27FC236}">
              <a16:creationId xmlns:a16="http://schemas.microsoft.com/office/drawing/2014/main" id="{A0D01604-426F-4157-B9B1-55005B0DE972}"/>
            </a:ext>
          </a:extLst>
        </xdr:cNvPr>
        <xdr:cNvSpPr txBox="1"/>
      </xdr:nvSpPr>
      <xdr:spPr>
        <a:xfrm>
          <a:off x="2984235" y="27873760"/>
          <a:ext cx="1539240" cy="11620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19</a:t>
          </a:r>
          <a:r>
            <a:rPr lang="es-CO" sz="1100" baseline="0">
              <a:solidFill>
                <a:schemeClr val="bg1"/>
              </a:solidFill>
            </a:rPr>
            <a:t> </a:t>
          </a:r>
          <a:r>
            <a:rPr lang="es-CO" sz="1100">
              <a:solidFill>
                <a:schemeClr val="bg1"/>
              </a:solidFill>
            </a:rPr>
            <a:t>de febrero de 2021</a:t>
          </a:r>
        </a:p>
      </xdr:txBody>
    </xdr:sp>
    <xdr:clientData/>
  </xdr:twoCellAnchor>
  <xdr:twoCellAnchor>
    <xdr:from>
      <xdr:col>8</xdr:col>
      <xdr:colOff>692451</xdr:colOff>
      <xdr:row>61</xdr:row>
      <xdr:rowOff>114300</xdr:rowOff>
    </xdr:from>
    <xdr:to>
      <xdr:col>9</xdr:col>
      <xdr:colOff>1321101</xdr:colOff>
      <xdr:row>62</xdr:row>
      <xdr:rowOff>0</xdr:rowOff>
    </xdr:to>
    <xdr:sp macro="" textlink="">
      <xdr:nvSpPr>
        <xdr:cNvPr id="5" name="CuadroTexto 4">
          <a:extLst>
            <a:ext uri="{FF2B5EF4-FFF2-40B4-BE49-F238E27FC236}">
              <a16:creationId xmlns:a16="http://schemas.microsoft.com/office/drawing/2014/main" id="{DADDBF33-9CE7-44AF-9AA9-152787AF8897}"/>
            </a:ext>
          </a:extLst>
        </xdr:cNvPr>
        <xdr:cNvSpPr txBox="1"/>
      </xdr:nvSpPr>
      <xdr:spPr>
        <a:xfrm>
          <a:off x="8129571" y="20817840"/>
          <a:ext cx="1520190" cy="4419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aseline="0">
              <a:solidFill>
                <a:schemeClr val="bg1"/>
              </a:solidFill>
            </a:rPr>
            <a:t>01 de marzo de 2021</a:t>
          </a:r>
          <a:endParaRPr lang="es-CO" sz="1100">
            <a:solidFill>
              <a:schemeClr val="bg1"/>
            </a:solidFill>
          </a:endParaRPr>
        </a:p>
      </xdr:txBody>
    </xdr:sp>
    <xdr:clientData/>
  </xdr:twoCellAnchor>
  <xdr:twoCellAnchor>
    <xdr:from>
      <xdr:col>9</xdr:col>
      <xdr:colOff>962026</xdr:colOff>
      <xdr:row>60</xdr:row>
      <xdr:rowOff>114294</xdr:rowOff>
    </xdr:from>
    <xdr:to>
      <xdr:col>12</xdr:col>
      <xdr:colOff>114301</xdr:colOff>
      <xdr:row>61</xdr:row>
      <xdr:rowOff>120643</xdr:rowOff>
    </xdr:to>
    <xdr:sp macro="" textlink="">
      <xdr:nvSpPr>
        <xdr:cNvPr id="6" name="CuadroTexto 5">
          <a:extLst>
            <a:ext uri="{FF2B5EF4-FFF2-40B4-BE49-F238E27FC236}">
              <a16:creationId xmlns:a16="http://schemas.microsoft.com/office/drawing/2014/main" id="{86E89B78-4F85-402D-906B-93013C0C8A10}"/>
            </a:ext>
          </a:extLst>
        </xdr:cNvPr>
        <xdr:cNvSpPr txBox="1"/>
      </xdr:nvSpPr>
      <xdr:spPr>
        <a:xfrm>
          <a:off x="9290686" y="20634954"/>
          <a:ext cx="1544955" cy="18922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11 de</a:t>
          </a:r>
          <a:r>
            <a:rPr lang="es-CO" sz="1100" baseline="0">
              <a:solidFill>
                <a:schemeClr val="bg1"/>
              </a:solidFill>
            </a:rPr>
            <a:t> marzo de 2021</a:t>
          </a:r>
          <a:endParaRPr lang="es-CO" sz="1100">
            <a:solidFill>
              <a:schemeClr val="bg1"/>
            </a:solidFill>
          </a:endParaRPr>
        </a:p>
      </xdr:txBody>
    </xdr:sp>
    <xdr:clientData/>
  </xdr:twoCellAnchor>
  <xdr:twoCellAnchor>
    <xdr:from>
      <xdr:col>9</xdr:col>
      <xdr:colOff>482265</xdr:colOff>
      <xdr:row>74</xdr:row>
      <xdr:rowOff>102205</xdr:rowOff>
    </xdr:from>
    <xdr:to>
      <xdr:col>9</xdr:col>
      <xdr:colOff>1863389</xdr:colOff>
      <xdr:row>75</xdr:row>
      <xdr:rowOff>121255</xdr:rowOff>
    </xdr:to>
    <xdr:sp macro="" textlink="">
      <xdr:nvSpPr>
        <xdr:cNvPr id="7" name="CuadroTexto 6">
          <a:extLst>
            <a:ext uri="{FF2B5EF4-FFF2-40B4-BE49-F238E27FC236}">
              <a16:creationId xmlns:a16="http://schemas.microsoft.com/office/drawing/2014/main" id="{BAD21218-09C0-4429-B71B-C689530D9380}"/>
            </a:ext>
          </a:extLst>
        </xdr:cNvPr>
        <xdr:cNvSpPr txBox="1"/>
      </xdr:nvSpPr>
      <xdr:spPr>
        <a:xfrm>
          <a:off x="8810925" y="24493825"/>
          <a:ext cx="1381124" cy="20193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21 de marzo</a:t>
          </a:r>
          <a:r>
            <a:rPr lang="es-CO" sz="1100" baseline="0">
              <a:solidFill>
                <a:schemeClr val="bg1"/>
              </a:solidFill>
            </a:rPr>
            <a:t> de 2021</a:t>
          </a:r>
          <a:endParaRPr lang="es-CO" sz="1100">
            <a:solidFill>
              <a:schemeClr val="bg1"/>
            </a:solidFill>
          </a:endParaRPr>
        </a:p>
      </xdr:txBody>
    </xdr:sp>
    <xdr:clientData/>
  </xdr:twoCellAnchor>
  <xdr:twoCellAnchor editAs="oneCell">
    <xdr:from>
      <xdr:col>8</xdr:col>
      <xdr:colOff>639951</xdr:colOff>
      <xdr:row>9</xdr:row>
      <xdr:rowOff>114299</xdr:rowOff>
    </xdr:from>
    <xdr:to>
      <xdr:col>9</xdr:col>
      <xdr:colOff>2262377</xdr:colOff>
      <xdr:row>19</xdr:row>
      <xdr:rowOff>133350</xdr:rowOff>
    </xdr:to>
    <xdr:pic>
      <xdr:nvPicPr>
        <xdr:cNvPr id="8" name="Imagen 7">
          <a:extLst>
            <a:ext uri="{FF2B5EF4-FFF2-40B4-BE49-F238E27FC236}">
              <a16:creationId xmlns:a16="http://schemas.microsoft.com/office/drawing/2014/main" id="{5284B7DC-9003-4C43-BD01-3AF9BE6D8B20}"/>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8077071" y="8336279"/>
          <a:ext cx="2513966" cy="1847851"/>
        </a:xfrm>
        <a:prstGeom prst="rect">
          <a:avLst/>
        </a:prstGeom>
      </xdr:spPr>
    </xdr:pic>
    <xdr:clientData/>
  </xdr:twoCellAnchor>
  <xdr:twoCellAnchor editAs="oneCell">
    <xdr:from>
      <xdr:col>6</xdr:col>
      <xdr:colOff>66052</xdr:colOff>
      <xdr:row>9</xdr:row>
      <xdr:rowOff>104775</xdr:rowOff>
    </xdr:from>
    <xdr:to>
      <xdr:col>8</xdr:col>
      <xdr:colOff>567225</xdr:colOff>
      <xdr:row>19</xdr:row>
      <xdr:rowOff>125849</xdr:rowOff>
    </xdr:to>
    <xdr:pic>
      <xdr:nvPicPr>
        <xdr:cNvPr id="9" name="Imagen 8">
          <a:extLst>
            <a:ext uri="{FF2B5EF4-FFF2-40B4-BE49-F238E27FC236}">
              <a16:creationId xmlns:a16="http://schemas.microsoft.com/office/drawing/2014/main" id="{70ADBBE8-FCB0-4B79-A649-0AA9E302EADC}"/>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5377192" y="8326755"/>
          <a:ext cx="2627153" cy="1849874"/>
        </a:xfrm>
        <a:prstGeom prst="rect">
          <a:avLst/>
        </a:prstGeom>
      </xdr:spPr>
    </xdr:pic>
    <xdr:clientData/>
  </xdr:twoCellAnchor>
  <xdr:twoCellAnchor editAs="oneCell">
    <xdr:from>
      <xdr:col>2</xdr:col>
      <xdr:colOff>6501</xdr:colOff>
      <xdr:row>9</xdr:row>
      <xdr:rowOff>47625</xdr:rowOff>
    </xdr:from>
    <xdr:to>
      <xdr:col>5</xdr:col>
      <xdr:colOff>1070023</xdr:colOff>
      <xdr:row>20</xdr:row>
      <xdr:rowOff>314249</xdr:rowOff>
    </xdr:to>
    <xdr:pic>
      <xdr:nvPicPr>
        <xdr:cNvPr id="10" name="Imagen 9">
          <a:extLst>
            <a:ext uri="{FF2B5EF4-FFF2-40B4-BE49-F238E27FC236}">
              <a16:creationId xmlns:a16="http://schemas.microsoft.com/office/drawing/2014/main" id="{E32E6860-B639-4B5A-9DE7-FAD3AD51D485}"/>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898041" y="8269605"/>
          <a:ext cx="3212362" cy="2278304"/>
        </a:xfrm>
        <a:prstGeom prst="rect">
          <a:avLst/>
        </a:prstGeom>
      </xdr:spPr>
    </xdr:pic>
    <xdr:clientData/>
  </xdr:twoCellAnchor>
  <xdr:twoCellAnchor>
    <xdr:from>
      <xdr:col>4</xdr:col>
      <xdr:colOff>628650</xdr:colOff>
      <xdr:row>19</xdr:row>
      <xdr:rowOff>104775</xdr:rowOff>
    </xdr:from>
    <xdr:to>
      <xdr:col>5</xdr:col>
      <xdr:colOff>1181100</xdr:colOff>
      <xdr:row>20</xdr:row>
      <xdr:rowOff>114300</xdr:rowOff>
    </xdr:to>
    <xdr:sp macro="" textlink="">
      <xdr:nvSpPr>
        <xdr:cNvPr id="11" name="CuadroTexto 10">
          <a:extLst>
            <a:ext uri="{FF2B5EF4-FFF2-40B4-BE49-F238E27FC236}">
              <a16:creationId xmlns:a16="http://schemas.microsoft.com/office/drawing/2014/main" id="{A98F5B6D-A844-4857-AEE8-E4F032A21005}"/>
            </a:ext>
          </a:extLst>
        </xdr:cNvPr>
        <xdr:cNvSpPr txBox="1"/>
      </xdr:nvSpPr>
      <xdr:spPr>
        <a:xfrm>
          <a:off x="2853690" y="10155555"/>
          <a:ext cx="1367790" cy="19240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09 de abril de 2021</a:t>
          </a:r>
        </a:p>
      </xdr:txBody>
    </xdr:sp>
    <xdr:clientData/>
  </xdr:twoCellAnchor>
  <xdr:twoCellAnchor>
    <xdr:from>
      <xdr:col>7</xdr:col>
      <xdr:colOff>818527</xdr:colOff>
      <xdr:row>18</xdr:row>
      <xdr:rowOff>76200</xdr:rowOff>
    </xdr:from>
    <xdr:to>
      <xdr:col>8</xdr:col>
      <xdr:colOff>666127</xdr:colOff>
      <xdr:row>19</xdr:row>
      <xdr:rowOff>85725</xdr:rowOff>
    </xdr:to>
    <xdr:sp macro="" textlink="">
      <xdr:nvSpPr>
        <xdr:cNvPr id="12" name="CuadroTexto 11">
          <a:extLst>
            <a:ext uri="{FF2B5EF4-FFF2-40B4-BE49-F238E27FC236}">
              <a16:creationId xmlns:a16="http://schemas.microsoft.com/office/drawing/2014/main" id="{47DA6879-06C7-4C8D-B7A4-00BDAE651BFF}"/>
            </a:ext>
          </a:extLst>
        </xdr:cNvPr>
        <xdr:cNvSpPr txBox="1"/>
      </xdr:nvSpPr>
      <xdr:spPr>
        <a:xfrm>
          <a:off x="6716407" y="9944100"/>
          <a:ext cx="1386840" cy="19240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09 de abril de 2021</a:t>
          </a:r>
        </a:p>
      </xdr:txBody>
    </xdr:sp>
    <xdr:clientData/>
  </xdr:twoCellAnchor>
  <xdr:twoCellAnchor>
    <xdr:from>
      <xdr:col>9</xdr:col>
      <xdr:colOff>1020951</xdr:colOff>
      <xdr:row>18</xdr:row>
      <xdr:rowOff>104774</xdr:rowOff>
    </xdr:from>
    <xdr:to>
      <xdr:col>12</xdr:col>
      <xdr:colOff>39876</xdr:colOff>
      <xdr:row>19</xdr:row>
      <xdr:rowOff>114299</xdr:rowOff>
    </xdr:to>
    <xdr:sp macro="" textlink="">
      <xdr:nvSpPr>
        <xdr:cNvPr id="13" name="CuadroTexto 12">
          <a:extLst>
            <a:ext uri="{FF2B5EF4-FFF2-40B4-BE49-F238E27FC236}">
              <a16:creationId xmlns:a16="http://schemas.microsoft.com/office/drawing/2014/main" id="{7B7FB9B1-E521-49E3-92ED-B9AD61FF7ADC}"/>
            </a:ext>
          </a:extLst>
        </xdr:cNvPr>
        <xdr:cNvSpPr txBox="1"/>
      </xdr:nvSpPr>
      <xdr:spPr>
        <a:xfrm>
          <a:off x="9349611" y="9972674"/>
          <a:ext cx="1411605" cy="19240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09 de abril de 2021</a:t>
          </a:r>
        </a:p>
      </xdr:txBody>
    </xdr:sp>
    <xdr:clientData/>
  </xdr:twoCellAnchor>
  <xdr:twoCellAnchor>
    <xdr:from>
      <xdr:col>0</xdr:col>
      <xdr:colOff>95251</xdr:colOff>
      <xdr:row>23</xdr:row>
      <xdr:rowOff>19049</xdr:rowOff>
    </xdr:from>
    <xdr:to>
      <xdr:col>4</xdr:col>
      <xdr:colOff>571501</xdr:colOff>
      <xdr:row>33</xdr:row>
      <xdr:rowOff>57538</xdr:rowOff>
    </xdr:to>
    <xdr:grpSp>
      <xdr:nvGrpSpPr>
        <xdr:cNvPr id="14" name="Grupo 13">
          <a:extLst>
            <a:ext uri="{FF2B5EF4-FFF2-40B4-BE49-F238E27FC236}">
              <a16:creationId xmlns:a16="http://schemas.microsoft.com/office/drawing/2014/main" id="{AF8B9145-3FB4-48E3-B880-EBD2877BAB40}"/>
            </a:ext>
          </a:extLst>
        </xdr:cNvPr>
        <xdr:cNvGrpSpPr/>
      </xdr:nvGrpSpPr>
      <xdr:grpSpPr>
        <a:xfrm>
          <a:off x="95251" y="11919696"/>
          <a:ext cx="2638985" cy="1943489"/>
          <a:chOff x="95251" y="5133974"/>
          <a:chExt cx="2638425" cy="1943489"/>
        </a:xfrm>
      </xdr:grpSpPr>
      <xdr:pic>
        <xdr:nvPicPr>
          <xdr:cNvPr id="15" name="Imagen 14">
            <a:extLst>
              <a:ext uri="{FF2B5EF4-FFF2-40B4-BE49-F238E27FC236}">
                <a16:creationId xmlns:a16="http://schemas.microsoft.com/office/drawing/2014/main" id="{84C3B186-ECB2-4D56-B8FE-A4C2B8F89259}"/>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rot="16200000">
            <a:off x="388296" y="4840929"/>
            <a:ext cx="1943489" cy="2529580"/>
          </a:xfrm>
          <a:prstGeom prst="rect">
            <a:avLst/>
          </a:prstGeom>
        </xdr:spPr>
      </xdr:pic>
      <xdr:sp macro="" textlink="">
        <xdr:nvSpPr>
          <xdr:cNvPr id="16" name="CuadroTexto 15">
            <a:extLst>
              <a:ext uri="{FF2B5EF4-FFF2-40B4-BE49-F238E27FC236}">
                <a16:creationId xmlns:a16="http://schemas.microsoft.com/office/drawing/2014/main" id="{0D60ECA7-0939-4F45-AF9E-43F6429ABE60}"/>
              </a:ext>
            </a:extLst>
          </xdr:cNvPr>
          <xdr:cNvSpPr txBox="1"/>
        </xdr:nvSpPr>
        <xdr:spPr>
          <a:xfrm>
            <a:off x="1390651" y="6838949"/>
            <a:ext cx="1343025" cy="2000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12 de abril de 2021</a:t>
            </a:r>
          </a:p>
        </xdr:txBody>
      </xdr:sp>
    </xdr:grpSp>
    <xdr:clientData/>
  </xdr:twoCellAnchor>
  <xdr:twoCellAnchor>
    <xdr:from>
      <xdr:col>4</xdr:col>
      <xdr:colOff>527138</xdr:colOff>
      <xdr:row>23</xdr:row>
      <xdr:rowOff>19050</xdr:rowOff>
    </xdr:from>
    <xdr:to>
      <xdr:col>6</xdr:col>
      <xdr:colOff>69938</xdr:colOff>
      <xdr:row>33</xdr:row>
      <xdr:rowOff>66675</xdr:rowOff>
    </xdr:to>
    <xdr:grpSp>
      <xdr:nvGrpSpPr>
        <xdr:cNvPr id="17" name="Grupo 16">
          <a:extLst>
            <a:ext uri="{FF2B5EF4-FFF2-40B4-BE49-F238E27FC236}">
              <a16:creationId xmlns:a16="http://schemas.microsoft.com/office/drawing/2014/main" id="{114E3E77-E2BB-4180-ADAD-9D37C682F22A}"/>
            </a:ext>
          </a:extLst>
        </xdr:cNvPr>
        <xdr:cNvGrpSpPr/>
      </xdr:nvGrpSpPr>
      <xdr:grpSpPr>
        <a:xfrm>
          <a:off x="2689873" y="11919697"/>
          <a:ext cx="2545977" cy="1952625"/>
          <a:chOff x="2689313" y="5133975"/>
          <a:chExt cx="2543175" cy="1952625"/>
        </a:xfrm>
      </xdr:grpSpPr>
      <xdr:pic>
        <xdr:nvPicPr>
          <xdr:cNvPr id="18" name="Imagen 17">
            <a:extLst>
              <a:ext uri="{FF2B5EF4-FFF2-40B4-BE49-F238E27FC236}">
                <a16:creationId xmlns:a16="http://schemas.microsoft.com/office/drawing/2014/main" id="{06B7E631-3312-4987-A414-B9154EEAE17E}"/>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rot="16200000">
            <a:off x="2932200" y="4891088"/>
            <a:ext cx="1952625" cy="2438400"/>
          </a:xfrm>
          <a:prstGeom prst="rect">
            <a:avLst/>
          </a:prstGeom>
        </xdr:spPr>
      </xdr:pic>
      <xdr:sp macro="" textlink="">
        <xdr:nvSpPr>
          <xdr:cNvPr id="19" name="CuadroTexto 18">
            <a:extLst>
              <a:ext uri="{FF2B5EF4-FFF2-40B4-BE49-F238E27FC236}">
                <a16:creationId xmlns:a16="http://schemas.microsoft.com/office/drawing/2014/main" id="{28FE6240-65C0-4B1B-AF55-C9CE4F01D441}"/>
              </a:ext>
            </a:extLst>
          </xdr:cNvPr>
          <xdr:cNvSpPr txBox="1"/>
        </xdr:nvSpPr>
        <xdr:spPr>
          <a:xfrm>
            <a:off x="3889463" y="6848475"/>
            <a:ext cx="1343025" cy="2000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12 de abril de 2021</a:t>
            </a:r>
          </a:p>
        </xdr:txBody>
      </xdr:sp>
    </xdr:grpSp>
    <xdr:clientData/>
  </xdr:twoCellAnchor>
  <xdr:twoCellAnchor>
    <xdr:from>
      <xdr:col>6</xdr:col>
      <xdr:colOff>58087</xdr:colOff>
      <xdr:row>23</xdr:row>
      <xdr:rowOff>133349</xdr:rowOff>
    </xdr:from>
    <xdr:to>
      <xdr:col>8</xdr:col>
      <xdr:colOff>705787</xdr:colOff>
      <xdr:row>34</xdr:row>
      <xdr:rowOff>3282</xdr:rowOff>
    </xdr:to>
    <xdr:grpSp>
      <xdr:nvGrpSpPr>
        <xdr:cNvPr id="20" name="Grupo 19">
          <a:extLst>
            <a:ext uri="{FF2B5EF4-FFF2-40B4-BE49-F238E27FC236}">
              <a16:creationId xmlns:a16="http://schemas.microsoft.com/office/drawing/2014/main" id="{F6FDB1AD-FEF8-4BB5-996B-F9B9EE8CA5ED}"/>
            </a:ext>
          </a:extLst>
        </xdr:cNvPr>
        <xdr:cNvGrpSpPr/>
      </xdr:nvGrpSpPr>
      <xdr:grpSpPr>
        <a:xfrm>
          <a:off x="5223999" y="12033996"/>
          <a:ext cx="2709582" cy="1965433"/>
          <a:chOff x="5220637" y="5248274"/>
          <a:chExt cx="2714625" cy="1957813"/>
        </a:xfrm>
      </xdr:grpSpPr>
      <xdr:pic>
        <xdr:nvPicPr>
          <xdr:cNvPr id="21" name="Imagen 20">
            <a:extLst>
              <a:ext uri="{FF2B5EF4-FFF2-40B4-BE49-F238E27FC236}">
                <a16:creationId xmlns:a16="http://schemas.microsoft.com/office/drawing/2014/main" id="{316F1906-8174-4645-97D7-A1F232A12185}"/>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rot="16200000">
            <a:off x="5546939" y="4921972"/>
            <a:ext cx="1957813" cy="2610418"/>
          </a:xfrm>
          <a:prstGeom prst="rect">
            <a:avLst/>
          </a:prstGeom>
        </xdr:spPr>
      </xdr:pic>
      <xdr:sp macro="" textlink="">
        <xdr:nvSpPr>
          <xdr:cNvPr id="22" name="CuadroTexto 21">
            <a:extLst>
              <a:ext uri="{FF2B5EF4-FFF2-40B4-BE49-F238E27FC236}">
                <a16:creationId xmlns:a16="http://schemas.microsoft.com/office/drawing/2014/main" id="{96322DFE-DC6B-4B83-B577-7338014AF3DE}"/>
              </a:ext>
            </a:extLst>
          </xdr:cNvPr>
          <xdr:cNvSpPr txBox="1"/>
        </xdr:nvSpPr>
        <xdr:spPr>
          <a:xfrm>
            <a:off x="6592237" y="6943724"/>
            <a:ext cx="1343025" cy="2000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12 de abril de 2021</a:t>
            </a:r>
          </a:p>
        </xdr:txBody>
      </xdr:sp>
    </xdr:grpSp>
    <xdr:clientData/>
  </xdr:twoCellAnchor>
  <xdr:twoCellAnchor>
    <xdr:from>
      <xdr:col>8</xdr:col>
      <xdr:colOff>670087</xdr:colOff>
      <xdr:row>23</xdr:row>
      <xdr:rowOff>142874</xdr:rowOff>
    </xdr:from>
    <xdr:to>
      <xdr:col>12</xdr:col>
      <xdr:colOff>70012</xdr:colOff>
      <xdr:row>34</xdr:row>
      <xdr:rowOff>19049</xdr:rowOff>
    </xdr:to>
    <xdr:grpSp>
      <xdr:nvGrpSpPr>
        <xdr:cNvPr id="23" name="Grupo 22">
          <a:extLst>
            <a:ext uri="{FF2B5EF4-FFF2-40B4-BE49-F238E27FC236}">
              <a16:creationId xmlns:a16="http://schemas.microsoft.com/office/drawing/2014/main" id="{005A50D9-8D48-488A-A06D-99B20FF6A96F}"/>
            </a:ext>
          </a:extLst>
        </xdr:cNvPr>
        <xdr:cNvGrpSpPr/>
      </xdr:nvGrpSpPr>
      <xdr:grpSpPr>
        <a:xfrm>
          <a:off x="7897881" y="12043521"/>
          <a:ext cx="2593602" cy="1971675"/>
          <a:chOff x="7899562" y="5257799"/>
          <a:chExt cx="2590800" cy="1971675"/>
        </a:xfrm>
      </xdr:grpSpPr>
      <xdr:pic>
        <xdr:nvPicPr>
          <xdr:cNvPr id="24" name="Imagen 23">
            <a:extLst>
              <a:ext uri="{FF2B5EF4-FFF2-40B4-BE49-F238E27FC236}">
                <a16:creationId xmlns:a16="http://schemas.microsoft.com/office/drawing/2014/main" id="{FD78D483-BC96-47C1-8B7E-4CF202438AAB}"/>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rot="16200000">
            <a:off x="8144334" y="5013027"/>
            <a:ext cx="1971675" cy="2461219"/>
          </a:xfrm>
          <a:prstGeom prst="rect">
            <a:avLst/>
          </a:prstGeom>
        </xdr:spPr>
      </xdr:pic>
      <xdr:sp macro="" textlink="">
        <xdr:nvSpPr>
          <xdr:cNvPr id="25" name="CuadroTexto 24">
            <a:extLst>
              <a:ext uri="{FF2B5EF4-FFF2-40B4-BE49-F238E27FC236}">
                <a16:creationId xmlns:a16="http://schemas.microsoft.com/office/drawing/2014/main" id="{B131F1D1-9F91-45A2-ACAC-06902B5CC150}"/>
              </a:ext>
            </a:extLst>
          </xdr:cNvPr>
          <xdr:cNvSpPr txBox="1"/>
        </xdr:nvSpPr>
        <xdr:spPr>
          <a:xfrm>
            <a:off x="9147337" y="6962774"/>
            <a:ext cx="1343025" cy="2000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12 de abril de 2021</a:t>
            </a:r>
          </a:p>
        </xdr:txBody>
      </xdr:sp>
    </xdr:grpSp>
    <xdr:clientData/>
  </xdr:twoCellAnchor>
  <xdr:twoCellAnchor>
    <xdr:from>
      <xdr:col>1</xdr:col>
      <xdr:colOff>530526</xdr:colOff>
      <xdr:row>36</xdr:row>
      <xdr:rowOff>57376</xdr:rowOff>
    </xdr:from>
    <xdr:to>
      <xdr:col>5</xdr:col>
      <xdr:colOff>1178226</xdr:colOff>
      <xdr:row>48</xdr:row>
      <xdr:rowOff>152400</xdr:rowOff>
    </xdr:to>
    <xdr:grpSp>
      <xdr:nvGrpSpPr>
        <xdr:cNvPr id="26" name="Grupo 25">
          <a:extLst>
            <a:ext uri="{FF2B5EF4-FFF2-40B4-BE49-F238E27FC236}">
              <a16:creationId xmlns:a16="http://schemas.microsoft.com/office/drawing/2014/main" id="{EF63CC13-BD9D-4CB0-95DF-80EFD9C9711E}"/>
            </a:ext>
          </a:extLst>
        </xdr:cNvPr>
        <xdr:cNvGrpSpPr/>
      </xdr:nvGrpSpPr>
      <xdr:grpSpPr>
        <a:xfrm>
          <a:off x="844291" y="15241347"/>
          <a:ext cx="3292288" cy="2381024"/>
          <a:chOff x="844851" y="8448901"/>
          <a:chExt cx="3286125" cy="2381024"/>
        </a:xfrm>
      </xdr:grpSpPr>
      <xdr:pic>
        <xdr:nvPicPr>
          <xdr:cNvPr id="27" name="Imagen 26">
            <a:extLst>
              <a:ext uri="{FF2B5EF4-FFF2-40B4-BE49-F238E27FC236}">
                <a16:creationId xmlns:a16="http://schemas.microsoft.com/office/drawing/2014/main" id="{FBCCD03D-FB4F-4478-AB63-4396CA68C6BF}"/>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844851" y="8448901"/>
            <a:ext cx="3174697" cy="2381024"/>
          </a:xfrm>
          <a:prstGeom prst="rect">
            <a:avLst/>
          </a:prstGeom>
        </xdr:spPr>
      </xdr:pic>
      <xdr:sp macro="" textlink="">
        <xdr:nvSpPr>
          <xdr:cNvPr id="28" name="CuadroTexto 27">
            <a:extLst>
              <a:ext uri="{FF2B5EF4-FFF2-40B4-BE49-F238E27FC236}">
                <a16:creationId xmlns:a16="http://schemas.microsoft.com/office/drawing/2014/main" id="{1BD5A2F9-6389-4665-9AC1-5668792087D3}"/>
              </a:ext>
            </a:extLst>
          </xdr:cNvPr>
          <xdr:cNvSpPr txBox="1"/>
        </xdr:nvSpPr>
        <xdr:spPr>
          <a:xfrm>
            <a:off x="2787951" y="10582501"/>
            <a:ext cx="1343025" cy="2000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12 de abril de 2021</a:t>
            </a:r>
          </a:p>
        </xdr:txBody>
      </xdr:sp>
    </xdr:grpSp>
    <xdr:clientData/>
  </xdr:twoCellAnchor>
  <xdr:twoCellAnchor>
    <xdr:from>
      <xdr:col>7</xdr:col>
      <xdr:colOff>400053</xdr:colOff>
      <xdr:row>36</xdr:row>
      <xdr:rowOff>54073</xdr:rowOff>
    </xdr:from>
    <xdr:to>
      <xdr:col>9</xdr:col>
      <xdr:colOff>1492551</xdr:colOff>
      <xdr:row>48</xdr:row>
      <xdr:rowOff>140898</xdr:rowOff>
    </xdr:to>
    <xdr:grpSp>
      <xdr:nvGrpSpPr>
        <xdr:cNvPr id="29" name="Grupo 28">
          <a:extLst>
            <a:ext uri="{FF2B5EF4-FFF2-40B4-BE49-F238E27FC236}">
              <a16:creationId xmlns:a16="http://schemas.microsoft.com/office/drawing/2014/main" id="{8E0E109B-A15C-42AE-80C7-9B7E76909D2D}"/>
            </a:ext>
          </a:extLst>
        </xdr:cNvPr>
        <xdr:cNvGrpSpPr/>
      </xdr:nvGrpSpPr>
      <xdr:grpSpPr>
        <a:xfrm>
          <a:off x="6137465" y="15238044"/>
          <a:ext cx="3445733" cy="2372825"/>
          <a:chOff x="6134103" y="8445598"/>
          <a:chExt cx="3454698" cy="2372825"/>
        </a:xfrm>
      </xdr:grpSpPr>
      <xdr:pic>
        <xdr:nvPicPr>
          <xdr:cNvPr id="30" name="Imagen 29">
            <a:extLst>
              <a:ext uri="{FF2B5EF4-FFF2-40B4-BE49-F238E27FC236}">
                <a16:creationId xmlns:a16="http://schemas.microsoft.com/office/drawing/2014/main" id="{EDFA2177-FE47-4F30-A476-EE807438F80C}"/>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rot="16200000">
            <a:off x="6619326" y="7960375"/>
            <a:ext cx="2372825" cy="3343272"/>
          </a:xfrm>
          <a:prstGeom prst="rect">
            <a:avLst/>
          </a:prstGeom>
        </xdr:spPr>
      </xdr:pic>
      <xdr:sp macro="" textlink="">
        <xdr:nvSpPr>
          <xdr:cNvPr id="31" name="CuadroTexto 30">
            <a:extLst>
              <a:ext uri="{FF2B5EF4-FFF2-40B4-BE49-F238E27FC236}">
                <a16:creationId xmlns:a16="http://schemas.microsoft.com/office/drawing/2014/main" id="{AFAA89C9-A2E6-4C6A-9C11-C970065F2C26}"/>
              </a:ext>
            </a:extLst>
          </xdr:cNvPr>
          <xdr:cNvSpPr txBox="1"/>
        </xdr:nvSpPr>
        <xdr:spPr>
          <a:xfrm>
            <a:off x="8245776" y="10572976"/>
            <a:ext cx="1343025" cy="2000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12 de abril de 2021</a:t>
            </a:r>
          </a:p>
        </xdr:txBody>
      </xdr:sp>
    </xdr:grpSp>
    <xdr:clientData/>
  </xdr:twoCellAnchor>
  <xdr:twoCellAnchor>
    <xdr:from>
      <xdr:col>0</xdr:col>
      <xdr:colOff>71386</xdr:colOff>
      <xdr:row>51</xdr:row>
      <xdr:rowOff>145208</xdr:rowOff>
    </xdr:from>
    <xdr:to>
      <xdr:col>4</xdr:col>
      <xdr:colOff>519061</xdr:colOff>
      <xdr:row>61</xdr:row>
      <xdr:rowOff>142875</xdr:rowOff>
    </xdr:to>
    <xdr:grpSp>
      <xdr:nvGrpSpPr>
        <xdr:cNvPr id="32" name="Grupo 31">
          <a:extLst>
            <a:ext uri="{FF2B5EF4-FFF2-40B4-BE49-F238E27FC236}">
              <a16:creationId xmlns:a16="http://schemas.microsoft.com/office/drawing/2014/main" id="{EE383139-6CD0-437F-A082-FB7F29E6449D}"/>
            </a:ext>
          </a:extLst>
        </xdr:cNvPr>
        <xdr:cNvGrpSpPr/>
      </xdr:nvGrpSpPr>
      <xdr:grpSpPr>
        <a:xfrm>
          <a:off x="71386" y="19363296"/>
          <a:ext cx="2610410" cy="1902667"/>
          <a:chOff x="71386" y="12337208"/>
          <a:chExt cx="2609850" cy="1902667"/>
        </a:xfrm>
      </xdr:grpSpPr>
      <xdr:pic>
        <xdr:nvPicPr>
          <xdr:cNvPr id="33" name="Imagen 32">
            <a:extLst>
              <a:ext uri="{FF2B5EF4-FFF2-40B4-BE49-F238E27FC236}">
                <a16:creationId xmlns:a16="http://schemas.microsoft.com/office/drawing/2014/main" id="{3925B336-C968-4FF9-B26B-5287E82917FA}"/>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71386" y="12337208"/>
            <a:ext cx="2536887" cy="1902667"/>
          </a:xfrm>
          <a:prstGeom prst="rect">
            <a:avLst/>
          </a:prstGeom>
        </xdr:spPr>
      </xdr:pic>
      <xdr:sp macro="" textlink="">
        <xdr:nvSpPr>
          <xdr:cNvPr id="34" name="CuadroTexto 33">
            <a:extLst>
              <a:ext uri="{FF2B5EF4-FFF2-40B4-BE49-F238E27FC236}">
                <a16:creationId xmlns:a16="http://schemas.microsoft.com/office/drawing/2014/main" id="{E449EFF3-D000-48EB-A815-AE4960292670}"/>
              </a:ext>
            </a:extLst>
          </xdr:cNvPr>
          <xdr:cNvSpPr txBox="1"/>
        </xdr:nvSpPr>
        <xdr:spPr>
          <a:xfrm>
            <a:off x="1338211" y="13994558"/>
            <a:ext cx="1343025" cy="2000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12 de abril de 2021</a:t>
            </a:r>
          </a:p>
        </xdr:txBody>
      </xdr:sp>
    </xdr:grpSp>
    <xdr:clientData/>
  </xdr:twoCellAnchor>
  <xdr:twoCellAnchor>
    <xdr:from>
      <xdr:col>4</xdr:col>
      <xdr:colOff>550036</xdr:colOff>
      <xdr:row>51</xdr:row>
      <xdr:rowOff>152399</xdr:rowOff>
    </xdr:from>
    <xdr:to>
      <xdr:col>6</xdr:col>
      <xdr:colOff>45211</xdr:colOff>
      <xdr:row>61</xdr:row>
      <xdr:rowOff>142874</xdr:rowOff>
    </xdr:to>
    <xdr:grpSp>
      <xdr:nvGrpSpPr>
        <xdr:cNvPr id="35" name="Grupo 34">
          <a:extLst>
            <a:ext uri="{FF2B5EF4-FFF2-40B4-BE49-F238E27FC236}">
              <a16:creationId xmlns:a16="http://schemas.microsoft.com/office/drawing/2014/main" id="{5CB691B7-3233-49A2-8A41-4566C42DC7D9}"/>
            </a:ext>
          </a:extLst>
        </xdr:cNvPr>
        <xdr:cNvGrpSpPr/>
      </xdr:nvGrpSpPr>
      <xdr:grpSpPr>
        <a:xfrm>
          <a:off x="2712771" y="19370487"/>
          <a:ext cx="2498352" cy="1895475"/>
          <a:chOff x="2712211" y="12344399"/>
          <a:chExt cx="2495550" cy="1895475"/>
        </a:xfrm>
      </xdr:grpSpPr>
      <xdr:pic>
        <xdr:nvPicPr>
          <xdr:cNvPr id="36" name="Imagen 35">
            <a:extLst>
              <a:ext uri="{FF2B5EF4-FFF2-40B4-BE49-F238E27FC236}">
                <a16:creationId xmlns:a16="http://schemas.microsoft.com/office/drawing/2014/main" id="{EE0BEAE7-F972-417A-BF71-6B97FE764578}"/>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2712211" y="12344399"/>
            <a:ext cx="2387599" cy="1895475"/>
          </a:xfrm>
          <a:prstGeom prst="rect">
            <a:avLst/>
          </a:prstGeom>
        </xdr:spPr>
      </xdr:pic>
      <xdr:sp macro="" textlink="">
        <xdr:nvSpPr>
          <xdr:cNvPr id="37" name="CuadroTexto 36">
            <a:extLst>
              <a:ext uri="{FF2B5EF4-FFF2-40B4-BE49-F238E27FC236}">
                <a16:creationId xmlns:a16="http://schemas.microsoft.com/office/drawing/2014/main" id="{BF992BAE-533F-4129-A04F-3E11B16507F1}"/>
              </a:ext>
            </a:extLst>
          </xdr:cNvPr>
          <xdr:cNvSpPr txBox="1"/>
        </xdr:nvSpPr>
        <xdr:spPr>
          <a:xfrm>
            <a:off x="3864736" y="14001749"/>
            <a:ext cx="1343025" cy="2000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12 de abril de 2021</a:t>
            </a:r>
          </a:p>
        </xdr:txBody>
      </xdr:sp>
    </xdr:grpSp>
    <xdr:clientData/>
  </xdr:twoCellAnchor>
  <xdr:twoCellAnchor>
    <xdr:from>
      <xdr:col>7</xdr:col>
      <xdr:colOff>447674</xdr:colOff>
      <xdr:row>50</xdr:row>
      <xdr:rowOff>47626</xdr:rowOff>
    </xdr:from>
    <xdr:to>
      <xdr:col>9</xdr:col>
      <xdr:colOff>1428749</xdr:colOff>
      <xdr:row>61</xdr:row>
      <xdr:rowOff>523876</xdr:rowOff>
    </xdr:to>
    <xdr:grpSp>
      <xdr:nvGrpSpPr>
        <xdr:cNvPr id="38" name="Grupo 37">
          <a:extLst>
            <a:ext uri="{FF2B5EF4-FFF2-40B4-BE49-F238E27FC236}">
              <a16:creationId xmlns:a16="http://schemas.microsoft.com/office/drawing/2014/main" id="{AC00E94E-C4CE-4639-B105-BB404AB532DA}"/>
            </a:ext>
          </a:extLst>
        </xdr:cNvPr>
        <xdr:cNvGrpSpPr/>
      </xdr:nvGrpSpPr>
      <xdr:grpSpPr>
        <a:xfrm>
          <a:off x="6185086" y="19075214"/>
          <a:ext cx="3334310" cy="2571750"/>
          <a:chOff x="6591299" y="12096750"/>
          <a:chExt cx="2657476" cy="2445613"/>
        </a:xfrm>
      </xdr:grpSpPr>
      <xdr:pic>
        <xdr:nvPicPr>
          <xdr:cNvPr id="39" name="Imagen 38">
            <a:extLst>
              <a:ext uri="{FF2B5EF4-FFF2-40B4-BE49-F238E27FC236}">
                <a16:creationId xmlns:a16="http://schemas.microsoft.com/office/drawing/2014/main" id="{FC4B8A2F-4B42-49A2-B6E3-29A9F55E3CCC}"/>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a:ext>
            </a:extLst>
          </a:blip>
          <a:srcRect l="46475" t="24096" r="25641" b="31086"/>
          <a:stretch/>
        </xdr:blipFill>
        <xdr:spPr>
          <a:xfrm>
            <a:off x="6591299" y="12096750"/>
            <a:ext cx="2600326" cy="2445613"/>
          </a:xfrm>
          <a:prstGeom prst="rect">
            <a:avLst/>
          </a:prstGeom>
        </xdr:spPr>
      </xdr:pic>
      <xdr:sp macro="" textlink="">
        <xdr:nvSpPr>
          <xdr:cNvPr id="40" name="CuadroTexto 39">
            <a:extLst>
              <a:ext uri="{FF2B5EF4-FFF2-40B4-BE49-F238E27FC236}">
                <a16:creationId xmlns:a16="http://schemas.microsoft.com/office/drawing/2014/main" id="{483A7ED7-3318-482F-A2D9-D92F3078E0A7}"/>
              </a:ext>
            </a:extLst>
          </xdr:cNvPr>
          <xdr:cNvSpPr txBox="1"/>
        </xdr:nvSpPr>
        <xdr:spPr>
          <a:xfrm>
            <a:off x="7905750" y="14311313"/>
            <a:ext cx="1343025" cy="2000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12 de abril de 2021</a:t>
            </a:r>
          </a:p>
        </xdr:txBody>
      </xdr:sp>
    </xdr:grpSp>
    <xdr:clientData/>
  </xdr:twoCellAnchor>
  <xdr:twoCellAnchor>
    <xdr:from>
      <xdr:col>2</xdr:col>
      <xdr:colOff>121122</xdr:colOff>
      <xdr:row>63</xdr:row>
      <xdr:rowOff>66430</xdr:rowOff>
    </xdr:from>
    <xdr:to>
      <xdr:col>5</xdr:col>
      <xdr:colOff>1245072</xdr:colOff>
      <xdr:row>75</xdr:row>
      <xdr:rowOff>139896</xdr:rowOff>
    </xdr:to>
    <xdr:grpSp>
      <xdr:nvGrpSpPr>
        <xdr:cNvPr id="41" name="Grupo 40">
          <a:extLst>
            <a:ext uri="{FF2B5EF4-FFF2-40B4-BE49-F238E27FC236}">
              <a16:creationId xmlns:a16="http://schemas.microsoft.com/office/drawing/2014/main" id="{B67D1C50-CA77-4EB2-9D42-66F73E0C05F1}"/>
            </a:ext>
          </a:extLst>
        </xdr:cNvPr>
        <xdr:cNvGrpSpPr/>
      </xdr:nvGrpSpPr>
      <xdr:grpSpPr>
        <a:xfrm>
          <a:off x="983975" y="22870401"/>
          <a:ext cx="3219450" cy="2359466"/>
          <a:chOff x="987897" y="15849355"/>
          <a:chExt cx="3209925" cy="2359466"/>
        </a:xfrm>
      </xdr:grpSpPr>
      <xdr:pic>
        <xdr:nvPicPr>
          <xdr:cNvPr id="42" name="Imagen 41">
            <a:extLst>
              <a:ext uri="{FF2B5EF4-FFF2-40B4-BE49-F238E27FC236}">
                <a16:creationId xmlns:a16="http://schemas.microsoft.com/office/drawing/2014/main" id="{0185D4F7-9D6E-4258-8F67-64A3F902F199}"/>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987897" y="15849355"/>
            <a:ext cx="3145953" cy="2359466"/>
          </a:xfrm>
          <a:prstGeom prst="rect">
            <a:avLst/>
          </a:prstGeom>
        </xdr:spPr>
      </xdr:pic>
      <xdr:sp macro="" textlink="">
        <xdr:nvSpPr>
          <xdr:cNvPr id="43" name="CuadroTexto 42">
            <a:extLst>
              <a:ext uri="{FF2B5EF4-FFF2-40B4-BE49-F238E27FC236}">
                <a16:creationId xmlns:a16="http://schemas.microsoft.com/office/drawing/2014/main" id="{0598E81A-B95E-4F6F-AB13-CCD78D9E948C}"/>
              </a:ext>
            </a:extLst>
          </xdr:cNvPr>
          <xdr:cNvSpPr txBox="1"/>
        </xdr:nvSpPr>
        <xdr:spPr>
          <a:xfrm>
            <a:off x="2854797" y="17963905"/>
            <a:ext cx="1343025" cy="2000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12 de abril de 2021</a:t>
            </a:r>
          </a:p>
        </xdr:txBody>
      </xdr:sp>
    </xdr:grpSp>
    <xdr:clientData/>
  </xdr:twoCellAnchor>
  <xdr:twoCellAnchor>
    <xdr:from>
      <xdr:col>7</xdr:col>
      <xdr:colOff>381000</xdr:colOff>
      <xdr:row>63</xdr:row>
      <xdr:rowOff>50006</xdr:rowOff>
    </xdr:from>
    <xdr:to>
      <xdr:col>9</xdr:col>
      <xdr:colOff>1514475</xdr:colOff>
      <xdr:row>75</xdr:row>
      <xdr:rowOff>135743</xdr:rowOff>
    </xdr:to>
    <xdr:grpSp>
      <xdr:nvGrpSpPr>
        <xdr:cNvPr id="44" name="Grupo 43">
          <a:extLst>
            <a:ext uri="{FF2B5EF4-FFF2-40B4-BE49-F238E27FC236}">
              <a16:creationId xmlns:a16="http://schemas.microsoft.com/office/drawing/2014/main" id="{D4D40835-ACF7-4BBD-885F-CBCBE5134C5D}"/>
            </a:ext>
          </a:extLst>
        </xdr:cNvPr>
        <xdr:cNvGrpSpPr/>
      </xdr:nvGrpSpPr>
      <xdr:grpSpPr>
        <a:xfrm>
          <a:off x="6118412" y="22853977"/>
          <a:ext cx="3486710" cy="2371737"/>
          <a:chOff x="6115050" y="15832931"/>
          <a:chExt cx="3495675" cy="2371737"/>
        </a:xfrm>
      </xdr:grpSpPr>
      <xdr:pic>
        <xdr:nvPicPr>
          <xdr:cNvPr id="45" name="Imagen 44">
            <a:extLst>
              <a:ext uri="{FF2B5EF4-FFF2-40B4-BE49-F238E27FC236}">
                <a16:creationId xmlns:a16="http://schemas.microsoft.com/office/drawing/2014/main" id="{BFB971A8-6127-435E-A81A-5E8796ADE26C}"/>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6115050" y="15832931"/>
            <a:ext cx="3381375" cy="2371737"/>
          </a:xfrm>
          <a:prstGeom prst="rect">
            <a:avLst/>
          </a:prstGeom>
        </xdr:spPr>
      </xdr:pic>
      <xdr:sp macro="" textlink="">
        <xdr:nvSpPr>
          <xdr:cNvPr id="46" name="CuadroTexto 45">
            <a:extLst>
              <a:ext uri="{FF2B5EF4-FFF2-40B4-BE49-F238E27FC236}">
                <a16:creationId xmlns:a16="http://schemas.microsoft.com/office/drawing/2014/main" id="{382C56D0-AD73-476B-96C5-6992DE6A006E}"/>
              </a:ext>
            </a:extLst>
          </xdr:cNvPr>
          <xdr:cNvSpPr txBox="1"/>
        </xdr:nvSpPr>
        <xdr:spPr>
          <a:xfrm>
            <a:off x="8267700" y="17976056"/>
            <a:ext cx="1343025" cy="2000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13 de abril de 2021</a:t>
            </a:r>
          </a:p>
        </xdr:txBody>
      </xdr:sp>
    </xdr:grpSp>
    <xdr:clientData/>
  </xdr:twoCellAnchor>
  <xdr:twoCellAnchor>
    <xdr:from>
      <xdr:col>2</xdr:col>
      <xdr:colOff>109486</xdr:colOff>
      <xdr:row>7</xdr:row>
      <xdr:rowOff>55894</xdr:rowOff>
    </xdr:from>
    <xdr:to>
      <xdr:col>5</xdr:col>
      <xdr:colOff>1338211</xdr:colOff>
      <xdr:row>7</xdr:row>
      <xdr:rowOff>2302644</xdr:rowOff>
    </xdr:to>
    <xdr:grpSp>
      <xdr:nvGrpSpPr>
        <xdr:cNvPr id="47" name="Grupo 46">
          <a:extLst>
            <a:ext uri="{FF2B5EF4-FFF2-40B4-BE49-F238E27FC236}">
              <a16:creationId xmlns:a16="http://schemas.microsoft.com/office/drawing/2014/main" id="{7E6AF504-4A3D-4362-91DF-D5F5D6960431}"/>
            </a:ext>
          </a:extLst>
        </xdr:cNvPr>
        <xdr:cNvGrpSpPr/>
      </xdr:nvGrpSpPr>
      <xdr:grpSpPr>
        <a:xfrm>
          <a:off x="972339" y="5109747"/>
          <a:ext cx="3324225" cy="2246750"/>
          <a:chOff x="976261" y="4837444"/>
          <a:chExt cx="3314700" cy="2246750"/>
        </a:xfrm>
      </xdr:grpSpPr>
      <xdr:pic>
        <xdr:nvPicPr>
          <xdr:cNvPr id="48" name="Imagen 47">
            <a:extLst>
              <a:ext uri="{FF2B5EF4-FFF2-40B4-BE49-F238E27FC236}">
                <a16:creationId xmlns:a16="http://schemas.microsoft.com/office/drawing/2014/main" id="{8487DB21-46BF-416D-800F-D8C670990E27}"/>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tretch>
            <a:fillRect/>
          </a:stretch>
        </xdr:blipFill>
        <xdr:spPr>
          <a:xfrm>
            <a:off x="976261" y="4837444"/>
            <a:ext cx="3167114" cy="2246750"/>
          </a:xfrm>
          <a:prstGeom prst="rect">
            <a:avLst/>
          </a:prstGeom>
        </xdr:spPr>
      </xdr:pic>
      <xdr:sp macro="" textlink="">
        <xdr:nvSpPr>
          <xdr:cNvPr id="49" name="CuadroTexto 48">
            <a:extLst>
              <a:ext uri="{FF2B5EF4-FFF2-40B4-BE49-F238E27FC236}">
                <a16:creationId xmlns:a16="http://schemas.microsoft.com/office/drawing/2014/main" id="{65002A81-5CE9-42C6-8B06-3038A1338072}"/>
              </a:ext>
            </a:extLst>
          </xdr:cNvPr>
          <xdr:cNvSpPr txBox="1"/>
        </xdr:nvSpPr>
        <xdr:spPr>
          <a:xfrm>
            <a:off x="2947936" y="6866269"/>
            <a:ext cx="1343025" cy="2000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09 de abril de 2021</a:t>
            </a:r>
          </a:p>
        </xdr:txBody>
      </xdr:sp>
    </xdr:grpSp>
    <xdr:clientData/>
  </xdr:twoCellAnchor>
  <xdr:twoCellAnchor>
    <xdr:from>
      <xdr:col>7</xdr:col>
      <xdr:colOff>294661</xdr:colOff>
      <xdr:row>7</xdr:row>
      <xdr:rowOff>37926</xdr:rowOff>
    </xdr:from>
    <xdr:to>
      <xdr:col>9</xdr:col>
      <xdr:colOff>1304311</xdr:colOff>
      <xdr:row>7</xdr:row>
      <xdr:rowOff>2288393</xdr:rowOff>
    </xdr:to>
    <xdr:grpSp>
      <xdr:nvGrpSpPr>
        <xdr:cNvPr id="50" name="Grupo 49">
          <a:extLst>
            <a:ext uri="{FF2B5EF4-FFF2-40B4-BE49-F238E27FC236}">
              <a16:creationId xmlns:a16="http://schemas.microsoft.com/office/drawing/2014/main" id="{D614F3A3-6FC5-4E52-BF38-D512C86FD250}"/>
            </a:ext>
          </a:extLst>
        </xdr:cNvPr>
        <xdr:cNvGrpSpPr/>
      </xdr:nvGrpSpPr>
      <xdr:grpSpPr>
        <a:xfrm>
          <a:off x="6032073" y="5091779"/>
          <a:ext cx="3362885" cy="2250467"/>
          <a:chOff x="6028711" y="4819476"/>
          <a:chExt cx="3371850" cy="2250467"/>
        </a:xfrm>
      </xdr:grpSpPr>
      <xdr:pic>
        <xdr:nvPicPr>
          <xdr:cNvPr id="51" name="Imagen 50">
            <a:extLst>
              <a:ext uri="{FF2B5EF4-FFF2-40B4-BE49-F238E27FC236}">
                <a16:creationId xmlns:a16="http://schemas.microsoft.com/office/drawing/2014/main" id="{23620240-C0BB-4CF2-AC99-44EB48B679E8}"/>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tretch>
            <a:fillRect/>
          </a:stretch>
        </xdr:blipFill>
        <xdr:spPr>
          <a:xfrm>
            <a:off x="6028711" y="4819476"/>
            <a:ext cx="3229589" cy="2250467"/>
          </a:xfrm>
          <a:prstGeom prst="rect">
            <a:avLst/>
          </a:prstGeom>
        </xdr:spPr>
      </xdr:pic>
      <xdr:sp macro="" textlink="">
        <xdr:nvSpPr>
          <xdr:cNvPr id="52" name="CuadroTexto 51">
            <a:extLst>
              <a:ext uri="{FF2B5EF4-FFF2-40B4-BE49-F238E27FC236}">
                <a16:creationId xmlns:a16="http://schemas.microsoft.com/office/drawing/2014/main" id="{F8F43FA5-16C5-4BE3-994D-FD49836481CB}"/>
              </a:ext>
            </a:extLst>
          </xdr:cNvPr>
          <xdr:cNvSpPr txBox="1"/>
        </xdr:nvSpPr>
        <xdr:spPr>
          <a:xfrm>
            <a:off x="8057536" y="6829251"/>
            <a:ext cx="1343025" cy="2000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09 de abril de 2021</a:t>
            </a:r>
          </a:p>
        </xdr:txBody>
      </xdr:sp>
    </xdr:grpSp>
    <xdr:clientData/>
  </xdr:twoCellAnchor>
  <xdr:twoCellAnchor>
    <xdr:from>
      <xdr:col>2</xdr:col>
      <xdr:colOff>145185</xdr:colOff>
      <xdr:row>5</xdr:row>
      <xdr:rowOff>66608</xdr:rowOff>
    </xdr:from>
    <xdr:to>
      <xdr:col>5</xdr:col>
      <xdr:colOff>1335810</xdr:colOff>
      <xdr:row>5</xdr:row>
      <xdr:rowOff>2447925</xdr:rowOff>
    </xdr:to>
    <xdr:grpSp>
      <xdr:nvGrpSpPr>
        <xdr:cNvPr id="53" name="Grupo 52">
          <a:extLst>
            <a:ext uri="{FF2B5EF4-FFF2-40B4-BE49-F238E27FC236}">
              <a16:creationId xmlns:a16="http://schemas.microsoft.com/office/drawing/2014/main" id="{93D2F7D0-9C1F-49C5-B034-A801DECFC24D}"/>
            </a:ext>
          </a:extLst>
        </xdr:cNvPr>
        <xdr:cNvGrpSpPr/>
      </xdr:nvGrpSpPr>
      <xdr:grpSpPr>
        <a:xfrm>
          <a:off x="1008038" y="1500961"/>
          <a:ext cx="3286125" cy="2381317"/>
          <a:chOff x="1011960" y="1504883"/>
          <a:chExt cx="3276600" cy="2381317"/>
        </a:xfrm>
      </xdr:grpSpPr>
      <xdr:pic>
        <xdr:nvPicPr>
          <xdr:cNvPr id="54" name="Imagen 53">
            <a:extLst>
              <a:ext uri="{FF2B5EF4-FFF2-40B4-BE49-F238E27FC236}">
                <a16:creationId xmlns:a16="http://schemas.microsoft.com/office/drawing/2014/main" id="{27E4B469-2639-4341-AC22-B730CDEA416B}"/>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tretch>
            <a:fillRect/>
          </a:stretch>
        </xdr:blipFill>
        <xdr:spPr>
          <a:xfrm>
            <a:off x="1011960" y="1504883"/>
            <a:ext cx="3175087" cy="2381317"/>
          </a:xfrm>
          <a:prstGeom prst="rect">
            <a:avLst/>
          </a:prstGeom>
        </xdr:spPr>
      </xdr:pic>
      <xdr:sp macro="" textlink="">
        <xdr:nvSpPr>
          <xdr:cNvPr id="55" name="CuadroTexto 54">
            <a:extLst>
              <a:ext uri="{FF2B5EF4-FFF2-40B4-BE49-F238E27FC236}">
                <a16:creationId xmlns:a16="http://schemas.microsoft.com/office/drawing/2014/main" id="{D4787CDB-9A3E-4E5C-A59B-55AD3FA6473B}"/>
              </a:ext>
            </a:extLst>
          </xdr:cNvPr>
          <xdr:cNvSpPr txBox="1"/>
        </xdr:nvSpPr>
        <xdr:spPr>
          <a:xfrm>
            <a:off x="2945535" y="3628958"/>
            <a:ext cx="1343025" cy="2000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09 de abril de 2021</a:t>
            </a:r>
          </a:p>
        </xdr:txBody>
      </xdr:sp>
    </xdr:grpSp>
    <xdr:clientData/>
  </xdr:twoCellAnchor>
  <xdr:twoCellAnchor>
    <xdr:from>
      <xdr:col>7</xdr:col>
      <xdr:colOff>283335</xdr:colOff>
      <xdr:row>5</xdr:row>
      <xdr:rowOff>36281</xdr:rowOff>
    </xdr:from>
    <xdr:to>
      <xdr:col>9</xdr:col>
      <xdr:colOff>1292985</xdr:colOff>
      <xdr:row>5</xdr:row>
      <xdr:rowOff>2474681</xdr:rowOff>
    </xdr:to>
    <xdr:grpSp>
      <xdr:nvGrpSpPr>
        <xdr:cNvPr id="56" name="Grupo 55">
          <a:extLst>
            <a:ext uri="{FF2B5EF4-FFF2-40B4-BE49-F238E27FC236}">
              <a16:creationId xmlns:a16="http://schemas.microsoft.com/office/drawing/2014/main" id="{D165267F-5FB6-4640-AE99-CB504192D964}"/>
            </a:ext>
          </a:extLst>
        </xdr:cNvPr>
        <xdr:cNvGrpSpPr/>
      </xdr:nvGrpSpPr>
      <xdr:grpSpPr>
        <a:xfrm>
          <a:off x="6020747" y="1470634"/>
          <a:ext cx="3362885" cy="2438400"/>
          <a:chOff x="6017385" y="1474556"/>
          <a:chExt cx="3371850" cy="2438400"/>
        </a:xfrm>
      </xdr:grpSpPr>
      <xdr:pic>
        <xdr:nvPicPr>
          <xdr:cNvPr id="57" name="Imagen 56">
            <a:extLst>
              <a:ext uri="{FF2B5EF4-FFF2-40B4-BE49-F238E27FC236}">
                <a16:creationId xmlns:a16="http://schemas.microsoft.com/office/drawing/2014/main" id="{ECDB6430-4F41-438C-BC92-68E7B74941E4}"/>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tretch>
            <a:fillRect/>
          </a:stretch>
        </xdr:blipFill>
        <xdr:spPr>
          <a:xfrm>
            <a:off x="6017385" y="1474556"/>
            <a:ext cx="3250439" cy="2437831"/>
          </a:xfrm>
          <a:prstGeom prst="rect">
            <a:avLst/>
          </a:prstGeom>
        </xdr:spPr>
      </xdr:pic>
      <xdr:sp macro="" textlink="">
        <xdr:nvSpPr>
          <xdr:cNvPr id="58" name="CuadroTexto 57">
            <a:extLst>
              <a:ext uri="{FF2B5EF4-FFF2-40B4-BE49-F238E27FC236}">
                <a16:creationId xmlns:a16="http://schemas.microsoft.com/office/drawing/2014/main" id="{B6874D53-E3A0-4459-8FE1-6CF35BA142B4}"/>
              </a:ext>
            </a:extLst>
          </xdr:cNvPr>
          <xdr:cNvSpPr txBox="1"/>
        </xdr:nvSpPr>
        <xdr:spPr>
          <a:xfrm>
            <a:off x="8046210" y="3712931"/>
            <a:ext cx="1343025" cy="2000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09 de abril de 2021</a:t>
            </a:r>
          </a:p>
        </xdr:txBody>
      </xdr:sp>
    </xdr:grpSp>
    <xdr:clientData/>
  </xdr:twoCellAnchor>
  <xdr:twoCellAnchor>
    <xdr:from>
      <xdr:col>0</xdr:col>
      <xdr:colOff>92850</xdr:colOff>
      <xdr:row>78</xdr:row>
      <xdr:rowOff>182620</xdr:rowOff>
    </xdr:from>
    <xdr:to>
      <xdr:col>4</xdr:col>
      <xdr:colOff>502425</xdr:colOff>
      <xdr:row>88</xdr:row>
      <xdr:rowOff>108221</xdr:rowOff>
    </xdr:to>
    <xdr:grpSp>
      <xdr:nvGrpSpPr>
        <xdr:cNvPr id="59" name="Grupo 58">
          <a:extLst>
            <a:ext uri="{FF2B5EF4-FFF2-40B4-BE49-F238E27FC236}">
              <a16:creationId xmlns:a16="http://schemas.microsoft.com/office/drawing/2014/main" id="{73D131FB-2FB1-4D5F-8704-3A257E44372A}"/>
            </a:ext>
          </a:extLst>
        </xdr:cNvPr>
        <xdr:cNvGrpSpPr/>
      </xdr:nvGrpSpPr>
      <xdr:grpSpPr>
        <a:xfrm>
          <a:off x="92850" y="26863826"/>
          <a:ext cx="2572310" cy="1830601"/>
          <a:chOff x="92850" y="26862145"/>
          <a:chExt cx="2571750" cy="1830601"/>
        </a:xfrm>
      </xdr:grpSpPr>
      <xdr:pic>
        <xdr:nvPicPr>
          <xdr:cNvPr id="60" name="Imagen 59">
            <a:extLst>
              <a:ext uri="{FF2B5EF4-FFF2-40B4-BE49-F238E27FC236}">
                <a16:creationId xmlns:a16="http://schemas.microsoft.com/office/drawing/2014/main" id="{95C37460-6769-4DBF-88FE-73DADE299F8C}"/>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tretch>
            <a:fillRect/>
          </a:stretch>
        </xdr:blipFill>
        <xdr:spPr>
          <a:xfrm>
            <a:off x="92850" y="26862145"/>
            <a:ext cx="2440800" cy="1830601"/>
          </a:xfrm>
          <a:prstGeom prst="rect">
            <a:avLst/>
          </a:prstGeom>
        </xdr:spPr>
      </xdr:pic>
      <xdr:sp macro="" textlink="">
        <xdr:nvSpPr>
          <xdr:cNvPr id="61" name="CuadroTexto 60">
            <a:extLst>
              <a:ext uri="{FF2B5EF4-FFF2-40B4-BE49-F238E27FC236}">
                <a16:creationId xmlns:a16="http://schemas.microsoft.com/office/drawing/2014/main" id="{606DD655-C0E7-46AA-B5CF-AFD74F2DAE24}"/>
              </a:ext>
            </a:extLst>
          </xdr:cNvPr>
          <xdr:cNvSpPr txBox="1"/>
        </xdr:nvSpPr>
        <xdr:spPr>
          <a:xfrm>
            <a:off x="1321575" y="28471870"/>
            <a:ext cx="1343025" cy="2000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13 de abril de 2021</a:t>
            </a:r>
          </a:p>
        </xdr:txBody>
      </xdr:sp>
    </xdr:grpSp>
    <xdr:clientData/>
  </xdr:twoCellAnchor>
  <xdr:twoCellAnchor>
    <xdr:from>
      <xdr:col>4</xdr:col>
      <xdr:colOff>424114</xdr:colOff>
      <xdr:row>79</xdr:row>
      <xdr:rowOff>0</xdr:rowOff>
    </xdr:from>
    <xdr:to>
      <xdr:col>6</xdr:col>
      <xdr:colOff>81214</xdr:colOff>
      <xdr:row>88</xdr:row>
      <xdr:rowOff>110622</xdr:rowOff>
    </xdr:to>
    <xdr:grpSp>
      <xdr:nvGrpSpPr>
        <xdr:cNvPr id="62" name="Grupo 61">
          <a:extLst>
            <a:ext uri="{FF2B5EF4-FFF2-40B4-BE49-F238E27FC236}">
              <a16:creationId xmlns:a16="http://schemas.microsoft.com/office/drawing/2014/main" id="{AF7FFDAB-25D7-47E4-B051-110A2B4DF814}"/>
            </a:ext>
          </a:extLst>
        </xdr:cNvPr>
        <xdr:cNvGrpSpPr/>
      </xdr:nvGrpSpPr>
      <xdr:grpSpPr>
        <a:xfrm>
          <a:off x="2586849" y="26871706"/>
          <a:ext cx="2660277" cy="1825122"/>
          <a:chOff x="2586289" y="26870025"/>
          <a:chExt cx="2657475" cy="1825122"/>
        </a:xfrm>
      </xdr:grpSpPr>
      <xdr:pic>
        <xdr:nvPicPr>
          <xdr:cNvPr id="63" name="Imagen 62">
            <a:extLst>
              <a:ext uri="{FF2B5EF4-FFF2-40B4-BE49-F238E27FC236}">
                <a16:creationId xmlns:a16="http://schemas.microsoft.com/office/drawing/2014/main" id="{DB87E456-63E9-4F15-B674-D95A8F85EC73}"/>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tretch>
            <a:fillRect/>
          </a:stretch>
        </xdr:blipFill>
        <xdr:spPr>
          <a:xfrm>
            <a:off x="2586289" y="26870025"/>
            <a:ext cx="2520145" cy="1825122"/>
          </a:xfrm>
          <a:prstGeom prst="rect">
            <a:avLst/>
          </a:prstGeom>
        </xdr:spPr>
      </xdr:pic>
      <xdr:sp macro="" textlink="">
        <xdr:nvSpPr>
          <xdr:cNvPr id="64" name="CuadroTexto 63">
            <a:extLst>
              <a:ext uri="{FF2B5EF4-FFF2-40B4-BE49-F238E27FC236}">
                <a16:creationId xmlns:a16="http://schemas.microsoft.com/office/drawing/2014/main" id="{49A66BCA-32AF-4E76-8219-93529B406274}"/>
              </a:ext>
            </a:extLst>
          </xdr:cNvPr>
          <xdr:cNvSpPr txBox="1"/>
        </xdr:nvSpPr>
        <xdr:spPr>
          <a:xfrm>
            <a:off x="3900739" y="28460700"/>
            <a:ext cx="1343025" cy="2000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13 de abril de 2021</a:t>
            </a:r>
          </a:p>
        </xdr:txBody>
      </xdr:sp>
    </xdr:grpSp>
    <xdr:clientData/>
  </xdr:twoCellAnchor>
  <xdr:twoCellAnchor>
    <xdr:from>
      <xdr:col>7</xdr:col>
      <xdr:colOff>502499</xdr:colOff>
      <xdr:row>77</xdr:row>
      <xdr:rowOff>68451</xdr:rowOff>
    </xdr:from>
    <xdr:to>
      <xdr:col>9</xdr:col>
      <xdr:colOff>1540724</xdr:colOff>
      <xdr:row>89</xdr:row>
      <xdr:rowOff>155922</xdr:rowOff>
    </xdr:to>
    <xdr:grpSp>
      <xdr:nvGrpSpPr>
        <xdr:cNvPr id="65" name="Grupo 64">
          <a:extLst>
            <a:ext uri="{FF2B5EF4-FFF2-40B4-BE49-F238E27FC236}">
              <a16:creationId xmlns:a16="http://schemas.microsoft.com/office/drawing/2014/main" id="{568F40E1-1415-4DF8-AB9B-B189E06548AB}"/>
            </a:ext>
          </a:extLst>
        </xdr:cNvPr>
        <xdr:cNvGrpSpPr/>
      </xdr:nvGrpSpPr>
      <xdr:grpSpPr>
        <a:xfrm>
          <a:off x="6239911" y="26559157"/>
          <a:ext cx="3391460" cy="2373471"/>
          <a:chOff x="6236549" y="26557476"/>
          <a:chExt cx="3400425" cy="2373471"/>
        </a:xfrm>
      </xdr:grpSpPr>
      <xdr:pic>
        <xdr:nvPicPr>
          <xdr:cNvPr id="66" name="Imagen 65">
            <a:extLst>
              <a:ext uri="{FF2B5EF4-FFF2-40B4-BE49-F238E27FC236}">
                <a16:creationId xmlns:a16="http://schemas.microsoft.com/office/drawing/2014/main" id="{1ACC193D-4600-45C4-AB9B-2BD9BD3B84BC}"/>
              </a:ext>
            </a:extLst>
          </xdr:cNvPr>
          <xdr:cNvPicPr>
            <a:picLocks noChangeAspect="1"/>
          </xdr:cNvPicPr>
        </xdr:nvPicPr>
        <xdr:blipFill>
          <a:blip xmlns:r="http://schemas.openxmlformats.org/officeDocument/2006/relationships" r:embed="rId23" cstate="screen">
            <a:extLst>
              <a:ext uri="{28A0092B-C50C-407E-A947-70E740481C1C}">
                <a14:useLocalDpi xmlns:a14="http://schemas.microsoft.com/office/drawing/2010/main"/>
              </a:ext>
            </a:extLst>
          </a:blip>
          <a:stretch>
            <a:fillRect/>
          </a:stretch>
        </xdr:blipFill>
        <xdr:spPr>
          <a:xfrm>
            <a:off x="6236549" y="26557476"/>
            <a:ext cx="3278926" cy="2373471"/>
          </a:xfrm>
          <a:prstGeom prst="rect">
            <a:avLst/>
          </a:prstGeom>
        </xdr:spPr>
      </xdr:pic>
      <xdr:sp macro="" textlink="">
        <xdr:nvSpPr>
          <xdr:cNvPr id="67" name="CuadroTexto 66">
            <a:extLst>
              <a:ext uri="{FF2B5EF4-FFF2-40B4-BE49-F238E27FC236}">
                <a16:creationId xmlns:a16="http://schemas.microsoft.com/office/drawing/2014/main" id="{49CCA190-940C-494F-A2B3-A3920541384E}"/>
              </a:ext>
            </a:extLst>
          </xdr:cNvPr>
          <xdr:cNvSpPr txBox="1"/>
        </xdr:nvSpPr>
        <xdr:spPr>
          <a:xfrm>
            <a:off x="8293949" y="28700601"/>
            <a:ext cx="1343025" cy="2000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13 de abril de 2021</a:t>
            </a:r>
          </a:p>
        </xdr:txBody>
      </xdr:sp>
    </xdr:grpSp>
    <xdr:clientData/>
  </xdr:twoCellAnchor>
  <xdr:twoCellAnchor>
    <xdr:from>
      <xdr:col>0</xdr:col>
      <xdr:colOff>69074</xdr:colOff>
      <xdr:row>93</xdr:row>
      <xdr:rowOff>60051</xdr:rowOff>
    </xdr:from>
    <xdr:to>
      <xdr:col>4</xdr:col>
      <xdr:colOff>497699</xdr:colOff>
      <xdr:row>102</xdr:row>
      <xdr:rowOff>151122</xdr:rowOff>
    </xdr:to>
    <xdr:grpSp>
      <xdr:nvGrpSpPr>
        <xdr:cNvPr id="68" name="Grupo 67">
          <a:extLst>
            <a:ext uri="{FF2B5EF4-FFF2-40B4-BE49-F238E27FC236}">
              <a16:creationId xmlns:a16="http://schemas.microsoft.com/office/drawing/2014/main" id="{801FF708-67FD-4D77-965E-4A6C9DACF5A4}"/>
            </a:ext>
          </a:extLst>
        </xdr:cNvPr>
        <xdr:cNvGrpSpPr/>
      </xdr:nvGrpSpPr>
      <xdr:grpSpPr>
        <a:xfrm>
          <a:off x="69074" y="30405580"/>
          <a:ext cx="2591360" cy="1805571"/>
          <a:chOff x="69074" y="30397176"/>
          <a:chExt cx="2590800" cy="1805571"/>
        </a:xfrm>
      </xdr:grpSpPr>
      <xdr:pic>
        <xdr:nvPicPr>
          <xdr:cNvPr id="69" name="Imagen 68">
            <a:extLst>
              <a:ext uri="{FF2B5EF4-FFF2-40B4-BE49-F238E27FC236}">
                <a16:creationId xmlns:a16="http://schemas.microsoft.com/office/drawing/2014/main" id="{051BEB31-9E80-4662-B110-0CA7FE090894}"/>
              </a:ext>
            </a:extLst>
          </xdr:cNvPr>
          <xdr:cNvPicPr>
            <a:picLocks noChangeAspect="1"/>
          </xdr:cNvPicPr>
        </xdr:nvPicPr>
        <xdr:blipFill>
          <a:blip xmlns:r="http://schemas.openxmlformats.org/officeDocument/2006/relationships" r:embed="rId24" cstate="screen">
            <a:extLst>
              <a:ext uri="{28A0092B-C50C-407E-A947-70E740481C1C}">
                <a14:useLocalDpi xmlns:a14="http://schemas.microsoft.com/office/drawing/2010/main"/>
              </a:ext>
            </a:extLst>
          </a:blip>
          <a:stretch>
            <a:fillRect/>
          </a:stretch>
        </xdr:blipFill>
        <xdr:spPr>
          <a:xfrm>
            <a:off x="69074" y="30397176"/>
            <a:ext cx="2502676" cy="1805571"/>
          </a:xfrm>
          <a:prstGeom prst="rect">
            <a:avLst/>
          </a:prstGeom>
        </xdr:spPr>
      </xdr:pic>
      <xdr:sp macro="" textlink="">
        <xdr:nvSpPr>
          <xdr:cNvPr id="70" name="CuadroTexto 69">
            <a:extLst>
              <a:ext uri="{FF2B5EF4-FFF2-40B4-BE49-F238E27FC236}">
                <a16:creationId xmlns:a16="http://schemas.microsoft.com/office/drawing/2014/main" id="{D61D4FE3-3797-45A2-8003-881EC820F050}"/>
              </a:ext>
            </a:extLst>
          </xdr:cNvPr>
          <xdr:cNvSpPr txBox="1"/>
        </xdr:nvSpPr>
        <xdr:spPr>
          <a:xfrm>
            <a:off x="1316849" y="31959276"/>
            <a:ext cx="1343025" cy="2000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13 de abril de 2021</a:t>
            </a:r>
          </a:p>
        </xdr:txBody>
      </xdr:sp>
    </xdr:grpSp>
    <xdr:clientData/>
  </xdr:twoCellAnchor>
  <xdr:twoCellAnchor>
    <xdr:from>
      <xdr:col>4</xdr:col>
      <xdr:colOff>490575</xdr:colOff>
      <xdr:row>93</xdr:row>
      <xdr:rowOff>47607</xdr:rowOff>
    </xdr:from>
    <xdr:to>
      <xdr:col>6</xdr:col>
      <xdr:colOff>42900</xdr:colOff>
      <xdr:row>102</xdr:row>
      <xdr:rowOff>163047</xdr:rowOff>
    </xdr:to>
    <xdr:grpSp>
      <xdr:nvGrpSpPr>
        <xdr:cNvPr id="71" name="Grupo 70">
          <a:extLst>
            <a:ext uri="{FF2B5EF4-FFF2-40B4-BE49-F238E27FC236}">
              <a16:creationId xmlns:a16="http://schemas.microsoft.com/office/drawing/2014/main" id="{F50E23C0-1E08-43DD-B712-D877C26FFBA8}"/>
            </a:ext>
          </a:extLst>
        </xdr:cNvPr>
        <xdr:cNvGrpSpPr/>
      </xdr:nvGrpSpPr>
      <xdr:grpSpPr>
        <a:xfrm>
          <a:off x="2653310" y="30393136"/>
          <a:ext cx="2555502" cy="1829940"/>
          <a:chOff x="2652750" y="30384732"/>
          <a:chExt cx="2552700" cy="1829940"/>
        </a:xfrm>
      </xdr:grpSpPr>
      <xdr:pic>
        <xdr:nvPicPr>
          <xdr:cNvPr id="72" name="Imagen 71">
            <a:extLst>
              <a:ext uri="{FF2B5EF4-FFF2-40B4-BE49-F238E27FC236}">
                <a16:creationId xmlns:a16="http://schemas.microsoft.com/office/drawing/2014/main" id="{9DF5B282-9DDA-4D9F-BF4E-04FE8CD82AA3}"/>
              </a:ext>
            </a:extLst>
          </xdr:cNvPr>
          <xdr:cNvPicPr>
            <a:picLocks noChangeAspect="1"/>
          </xdr:cNvPicPr>
        </xdr:nvPicPr>
        <xdr:blipFill>
          <a:blip xmlns:r="http://schemas.openxmlformats.org/officeDocument/2006/relationships" r:embed="rId25" cstate="screen">
            <a:extLst>
              <a:ext uri="{28A0092B-C50C-407E-A947-70E740481C1C}">
                <a14:useLocalDpi xmlns:a14="http://schemas.microsoft.com/office/drawing/2010/main"/>
              </a:ext>
            </a:extLst>
          </a:blip>
          <a:stretch>
            <a:fillRect/>
          </a:stretch>
        </xdr:blipFill>
        <xdr:spPr>
          <a:xfrm>
            <a:off x="2652750" y="30384732"/>
            <a:ext cx="2439918" cy="1829940"/>
          </a:xfrm>
          <a:prstGeom prst="rect">
            <a:avLst/>
          </a:prstGeom>
        </xdr:spPr>
      </xdr:pic>
      <xdr:sp macro="" textlink="">
        <xdr:nvSpPr>
          <xdr:cNvPr id="73" name="CuadroTexto 72">
            <a:extLst>
              <a:ext uri="{FF2B5EF4-FFF2-40B4-BE49-F238E27FC236}">
                <a16:creationId xmlns:a16="http://schemas.microsoft.com/office/drawing/2014/main" id="{7FE8C84F-4D69-4B5B-BB39-B2378ABC87E3}"/>
              </a:ext>
            </a:extLst>
          </xdr:cNvPr>
          <xdr:cNvSpPr txBox="1"/>
        </xdr:nvSpPr>
        <xdr:spPr>
          <a:xfrm>
            <a:off x="3862425" y="31965882"/>
            <a:ext cx="1343025" cy="2000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13 de abril de 2021</a:t>
            </a:r>
          </a:p>
        </xdr:txBody>
      </xdr:sp>
    </xdr:grpSp>
    <xdr:clientData/>
  </xdr:twoCellAnchor>
  <xdr:twoCellAnchor>
    <xdr:from>
      <xdr:col>7</xdr:col>
      <xdr:colOff>557324</xdr:colOff>
      <xdr:row>91</xdr:row>
      <xdr:rowOff>66764</xdr:rowOff>
    </xdr:from>
    <xdr:to>
      <xdr:col>9</xdr:col>
      <xdr:colOff>1566974</xdr:colOff>
      <xdr:row>103</xdr:row>
      <xdr:rowOff>163122</xdr:rowOff>
    </xdr:to>
    <xdr:grpSp>
      <xdr:nvGrpSpPr>
        <xdr:cNvPr id="74" name="Grupo 73">
          <a:extLst>
            <a:ext uri="{FF2B5EF4-FFF2-40B4-BE49-F238E27FC236}">
              <a16:creationId xmlns:a16="http://schemas.microsoft.com/office/drawing/2014/main" id="{698C5B25-409E-4692-A111-F19202FE1F5C}"/>
            </a:ext>
          </a:extLst>
        </xdr:cNvPr>
        <xdr:cNvGrpSpPr/>
      </xdr:nvGrpSpPr>
      <xdr:grpSpPr>
        <a:xfrm>
          <a:off x="6294736" y="30031293"/>
          <a:ext cx="3362885" cy="2382358"/>
          <a:chOff x="6291374" y="30022889"/>
          <a:chExt cx="3371850" cy="2382358"/>
        </a:xfrm>
      </xdr:grpSpPr>
      <xdr:pic>
        <xdr:nvPicPr>
          <xdr:cNvPr id="75" name="Imagen 74">
            <a:extLst>
              <a:ext uri="{FF2B5EF4-FFF2-40B4-BE49-F238E27FC236}">
                <a16:creationId xmlns:a16="http://schemas.microsoft.com/office/drawing/2014/main" id="{0486B00C-607C-4132-9077-B52C97652AE1}"/>
              </a:ext>
            </a:extLst>
          </xdr:cNvPr>
          <xdr:cNvPicPr>
            <a:picLocks noChangeAspect="1"/>
          </xdr:cNvPicPr>
        </xdr:nvPicPr>
        <xdr:blipFill>
          <a:blip xmlns:r="http://schemas.openxmlformats.org/officeDocument/2006/relationships" r:embed="rId26" cstate="screen">
            <a:extLst>
              <a:ext uri="{28A0092B-C50C-407E-A947-70E740481C1C}">
                <a14:useLocalDpi xmlns:a14="http://schemas.microsoft.com/office/drawing/2010/main"/>
              </a:ext>
            </a:extLst>
          </a:blip>
          <a:stretch>
            <a:fillRect/>
          </a:stretch>
        </xdr:blipFill>
        <xdr:spPr>
          <a:xfrm>
            <a:off x="6291374" y="30022889"/>
            <a:ext cx="3271726" cy="2382358"/>
          </a:xfrm>
          <a:prstGeom prst="rect">
            <a:avLst/>
          </a:prstGeom>
        </xdr:spPr>
      </xdr:pic>
      <xdr:sp macro="" textlink="">
        <xdr:nvSpPr>
          <xdr:cNvPr id="76" name="CuadroTexto 75">
            <a:extLst>
              <a:ext uri="{FF2B5EF4-FFF2-40B4-BE49-F238E27FC236}">
                <a16:creationId xmlns:a16="http://schemas.microsoft.com/office/drawing/2014/main" id="{839E354A-7A74-4EDC-95DD-CFE690970DC8}"/>
              </a:ext>
            </a:extLst>
          </xdr:cNvPr>
          <xdr:cNvSpPr txBox="1"/>
        </xdr:nvSpPr>
        <xdr:spPr>
          <a:xfrm>
            <a:off x="8320199" y="32185064"/>
            <a:ext cx="1343025" cy="2000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13 de abril de 2021</a:t>
            </a:r>
          </a:p>
        </xdr:txBody>
      </xdr:sp>
    </xdr:grpSp>
    <xdr:clientData/>
  </xdr:twoCellAnchor>
  <xdr:twoCellAnchor>
    <xdr:from>
      <xdr:col>0</xdr:col>
      <xdr:colOff>66674</xdr:colOff>
      <xdr:row>107</xdr:row>
      <xdr:rowOff>147264</xdr:rowOff>
    </xdr:from>
    <xdr:to>
      <xdr:col>4</xdr:col>
      <xdr:colOff>523874</xdr:colOff>
      <xdr:row>117</xdr:row>
      <xdr:rowOff>152615</xdr:rowOff>
    </xdr:to>
    <xdr:grpSp>
      <xdr:nvGrpSpPr>
        <xdr:cNvPr id="77" name="Grupo 76">
          <a:extLst>
            <a:ext uri="{FF2B5EF4-FFF2-40B4-BE49-F238E27FC236}">
              <a16:creationId xmlns:a16="http://schemas.microsoft.com/office/drawing/2014/main" id="{A6F7A49A-62B5-402E-8861-55502A52895A}"/>
            </a:ext>
          </a:extLst>
        </xdr:cNvPr>
        <xdr:cNvGrpSpPr/>
      </xdr:nvGrpSpPr>
      <xdr:grpSpPr>
        <a:xfrm>
          <a:off x="66674" y="35165646"/>
          <a:ext cx="2619935" cy="1910351"/>
          <a:chOff x="66674" y="35151639"/>
          <a:chExt cx="2619375" cy="1910351"/>
        </a:xfrm>
      </xdr:grpSpPr>
      <xdr:pic>
        <xdr:nvPicPr>
          <xdr:cNvPr id="78" name="Imagen 77">
            <a:extLst>
              <a:ext uri="{FF2B5EF4-FFF2-40B4-BE49-F238E27FC236}">
                <a16:creationId xmlns:a16="http://schemas.microsoft.com/office/drawing/2014/main" id="{DBD2AAB7-3D3F-4FD0-BAA8-C8591A1CA26A}"/>
              </a:ext>
            </a:extLst>
          </xdr:cNvPr>
          <xdr:cNvPicPr>
            <a:picLocks noChangeAspect="1"/>
          </xdr:cNvPicPr>
        </xdr:nvPicPr>
        <xdr:blipFill rotWithShape="1">
          <a:blip xmlns:r="http://schemas.openxmlformats.org/officeDocument/2006/relationships" r:embed="rId27" cstate="screen">
            <a:extLst>
              <a:ext uri="{28A0092B-C50C-407E-A947-70E740481C1C}">
                <a14:useLocalDpi xmlns:a14="http://schemas.microsoft.com/office/drawing/2010/main"/>
              </a:ext>
            </a:extLst>
          </a:blip>
          <a:srcRect l="20973" t="10612" r="29026" b="36953"/>
          <a:stretch/>
        </xdr:blipFill>
        <xdr:spPr>
          <a:xfrm>
            <a:off x="66674" y="35151639"/>
            <a:ext cx="2495551" cy="1910351"/>
          </a:xfrm>
          <a:prstGeom prst="rect">
            <a:avLst/>
          </a:prstGeom>
        </xdr:spPr>
      </xdr:pic>
      <xdr:sp macro="" textlink="">
        <xdr:nvSpPr>
          <xdr:cNvPr id="79" name="CuadroTexto 78">
            <a:extLst>
              <a:ext uri="{FF2B5EF4-FFF2-40B4-BE49-F238E27FC236}">
                <a16:creationId xmlns:a16="http://schemas.microsoft.com/office/drawing/2014/main" id="{A3CB015F-6C59-4658-A71A-2E67E238910E}"/>
              </a:ext>
            </a:extLst>
          </xdr:cNvPr>
          <xdr:cNvSpPr txBox="1"/>
        </xdr:nvSpPr>
        <xdr:spPr>
          <a:xfrm>
            <a:off x="1343024" y="36837564"/>
            <a:ext cx="1343025" cy="2000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13 de abril de 2021</a:t>
            </a:r>
          </a:p>
        </xdr:txBody>
      </xdr:sp>
    </xdr:grpSp>
    <xdr:clientData/>
  </xdr:twoCellAnchor>
  <xdr:twoCellAnchor>
    <xdr:from>
      <xdr:col>4</xdr:col>
      <xdr:colOff>488249</xdr:colOff>
      <xdr:row>107</xdr:row>
      <xdr:rowOff>121482</xdr:rowOff>
    </xdr:from>
    <xdr:to>
      <xdr:col>6</xdr:col>
      <xdr:colOff>78674</xdr:colOff>
      <xdr:row>117</xdr:row>
      <xdr:rowOff>152400</xdr:rowOff>
    </xdr:to>
    <xdr:grpSp>
      <xdr:nvGrpSpPr>
        <xdr:cNvPr id="80" name="Grupo 79">
          <a:extLst>
            <a:ext uri="{FF2B5EF4-FFF2-40B4-BE49-F238E27FC236}">
              <a16:creationId xmlns:a16="http://schemas.microsoft.com/office/drawing/2014/main" id="{3BA170F6-8649-41E9-A79A-7ABABC08B97A}"/>
            </a:ext>
          </a:extLst>
        </xdr:cNvPr>
        <xdr:cNvGrpSpPr/>
      </xdr:nvGrpSpPr>
      <xdr:grpSpPr>
        <a:xfrm>
          <a:off x="2650984" y="35139864"/>
          <a:ext cx="2593602" cy="1935918"/>
          <a:chOff x="2650424" y="35125857"/>
          <a:chExt cx="2590800" cy="1935918"/>
        </a:xfrm>
      </xdr:grpSpPr>
      <xdr:pic>
        <xdr:nvPicPr>
          <xdr:cNvPr id="81" name="Imagen 80">
            <a:extLst>
              <a:ext uri="{FF2B5EF4-FFF2-40B4-BE49-F238E27FC236}">
                <a16:creationId xmlns:a16="http://schemas.microsoft.com/office/drawing/2014/main" id="{A4935E35-86A5-4FC2-BB84-E21BB6797A56}"/>
              </a:ext>
            </a:extLst>
          </xdr:cNvPr>
          <xdr:cNvPicPr>
            <a:picLocks noChangeAspect="1"/>
          </xdr:cNvPicPr>
        </xdr:nvPicPr>
        <xdr:blipFill>
          <a:blip xmlns:r="http://schemas.openxmlformats.org/officeDocument/2006/relationships" r:embed="rId28" cstate="screen">
            <a:extLst>
              <a:ext uri="{28A0092B-C50C-407E-A947-70E740481C1C}">
                <a14:useLocalDpi xmlns:a14="http://schemas.microsoft.com/office/drawing/2010/main"/>
              </a:ext>
            </a:extLst>
          </a:blip>
          <a:stretch>
            <a:fillRect/>
          </a:stretch>
        </xdr:blipFill>
        <xdr:spPr>
          <a:xfrm>
            <a:off x="2650424" y="35125857"/>
            <a:ext cx="2474025" cy="1935918"/>
          </a:xfrm>
          <a:prstGeom prst="rect">
            <a:avLst/>
          </a:prstGeom>
        </xdr:spPr>
      </xdr:pic>
      <xdr:sp macro="" textlink="">
        <xdr:nvSpPr>
          <xdr:cNvPr id="82" name="CuadroTexto 81">
            <a:extLst>
              <a:ext uri="{FF2B5EF4-FFF2-40B4-BE49-F238E27FC236}">
                <a16:creationId xmlns:a16="http://schemas.microsoft.com/office/drawing/2014/main" id="{229F16CD-560E-44E7-B41D-D19C25865F02}"/>
              </a:ext>
            </a:extLst>
          </xdr:cNvPr>
          <xdr:cNvSpPr txBox="1"/>
        </xdr:nvSpPr>
        <xdr:spPr>
          <a:xfrm>
            <a:off x="3898199" y="36830832"/>
            <a:ext cx="1343025" cy="2000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13 de abril de 2021</a:t>
            </a:r>
          </a:p>
        </xdr:txBody>
      </xdr:sp>
    </xdr:grpSp>
    <xdr:clientData/>
  </xdr:twoCellAnchor>
  <xdr:twoCellAnchor>
    <xdr:from>
      <xdr:col>7</xdr:col>
      <xdr:colOff>493050</xdr:colOff>
      <xdr:row>106</xdr:row>
      <xdr:rowOff>49533</xdr:rowOff>
    </xdr:from>
    <xdr:to>
      <xdr:col>9</xdr:col>
      <xdr:colOff>1388400</xdr:colOff>
      <xdr:row>118</xdr:row>
      <xdr:rowOff>108372</xdr:rowOff>
    </xdr:to>
    <xdr:grpSp>
      <xdr:nvGrpSpPr>
        <xdr:cNvPr id="83" name="Grupo 82">
          <a:extLst>
            <a:ext uri="{FF2B5EF4-FFF2-40B4-BE49-F238E27FC236}">
              <a16:creationId xmlns:a16="http://schemas.microsoft.com/office/drawing/2014/main" id="{DBE15476-28BB-4A3C-B30D-13FA15196EF8}"/>
            </a:ext>
          </a:extLst>
        </xdr:cNvPr>
        <xdr:cNvGrpSpPr/>
      </xdr:nvGrpSpPr>
      <xdr:grpSpPr>
        <a:xfrm>
          <a:off x="6230462" y="34877415"/>
          <a:ext cx="3248585" cy="2344839"/>
          <a:chOff x="6227100" y="34863408"/>
          <a:chExt cx="3257550" cy="2344839"/>
        </a:xfrm>
      </xdr:grpSpPr>
      <xdr:pic>
        <xdr:nvPicPr>
          <xdr:cNvPr id="84" name="Imagen 83">
            <a:extLst>
              <a:ext uri="{FF2B5EF4-FFF2-40B4-BE49-F238E27FC236}">
                <a16:creationId xmlns:a16="http://schemas.microsoft.com/office/drawing/2014/main" id="{CB9754BD-A13A-4294-ABE3-0A3657ECAF29}"/>
              </a:ext>
            </a:extLst>
          </xdr:cNvPr>
          <xdr:cNvPicPr>
            <a:picLocks noChangeAspect="1"/>
          </xdr:cNvPicPr>
        </xdr:nvPicPr>
        <xdr:blipFill>
          <a:blip xmlns:r="http://schemas.openxmlformats.org/officeDocument/2006/relationships" r:embed="rId29" cstate="screen">
            <a:extLst>
              <a:ext uri="{28A0092B-C50C-407E-A947-70E740481C1C}">
                <a14:useLocalDpi xmlns:a14="http://schemas.microsoft.com/office/drawing/2010/main"/>
              </a:ext>
            </a:extLst>
          </a:blip>
          <a:stretch>
            <a:fillRect/>
          </a:stretch>
        </xdr:blipFill>
        <xdr:spPr>
          <a:xfrm>
            <a:off x="6227100" y="34863408"/>
            <a:ext cx="3126450" cy="2344839"/>
          </a:xfrm>
          <a:prstGeom prst="rect">
            <a:avLst/>
          </a:prstGeom>
        </xdr:spPr>
      </xdr:pic>
      <xdr:sp macro="" textlink="">
        <xdr:nvSpPr>
          <xdr:cNvPr id="85" name="CuadroTexto 84">
            <a:extLst>
              <a:ext uri="{FF2B5EF4-FFF2-40B4-BE49-F238E27FC236}">
                <a16:creationId xmlns:a16="http://schemas.microsoft.com/office/drawing/2014/main" id="{EFC14E65-9271-4EEB-AE0B-3E4EA643C069}"/>
              </a:ext>
            </a:extLst>
          </xdr:cNvPr>
          <xdr:cNvSpPr txBox="1"/>
        </xdr:nvSpPr>
        <xdr:spPr>
          <a:xfrm>
            <a:off x="8141625" y="36977958"/>
            <a:ext cx="1343025" cy="2000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13 de abril de 2021</a:t>
            </a:r>
          </a:p>
        </xdr:txBody>
      </xdr:sp>
    </xdr:grpSp>
    <xdr:clientData/>
  </xdr:twoCellAnchor>
  <xdr:twoCellAnchor>
    <xdr:from>
      <xdr:col>2</xdr:col>
      <xdr:colOff>138299</xdr:colOff>
      <xdr:row>121</xdr:row>
      <xdr:rowOff>69276</xdr:rowOff>
    </xdr:from>
    <xdr:to>
      <xdr:col>5</xdr:col>
      <xdr:colOff>1338449</xdr:colOff>
      <xdr:row>133</xdr:row>
      <xdr:rowOff>172722</xdr:rowOff>
    </xdr:to>
    <xdr:grpSp>
      <xdr:nvGrpSpPr>
        <xdr:cNvPr id="86" name="Grupo 85">
          <a:extLst>
            <a:ext uri="{FF2B5EF4-FFF2-40B4-BE49-F238E27FC236}">
              <a16:creationId xmlns:a16="http://schemas.microsoft.com/office/drawing/2014/main" id="{D299640D-FF68-4B65-8279-6B2CC2B36F7F}"/>
            </a:ext>
          </a:extLst>
        </xdr:cNvPr>
        <xdr:cNvGrpSpPr/>
      </xdr:nvGrpSpPr>
      <xdr:grpSpPr>
        <a:xfrm>
          <a:off x="1001152" y="38841629"/>
          <a:ext cx="3295650" cy="2389446"/>
          <a:chOff x="1005074" y="38826501"/>
          <a:chExt cx="3286125" cy="2389446"/>
        </a:xfrm>
      </xdr:grpSpPr>
      <xdr:pic>
        <xdr:nvPicPr>
          <xdr:cNvPr id="87" name="Imagen 86">
            <a:extLst>
              <a:ext uri="{FF2B5EF4-FFF2-40B4-BE49-F238E27FC236}">
                <a16:creationId xmlns:a16="http://schemas.microsoft.com/office/drawing/2014/main" id="{32CD9C6E-A334-4053-A1C5-0DD5A6CC2838}"/>
              </a:ext>
            </a:extLst>
          </xdr:cNvPr>
          <xdr:cNvPicPr>
            <a:picLocks noChangeAspect="1"/>
          </xdr:cNvPicPr>
        </xdr:nvPicPr>
        <xdr:blipFill>
          <a:blip xmlns:r="http://schemas.openxmlformats.org/officeDocument/2006/relationships" r:embed="rId30" cstate="screen">
            <a:extLst>
              <a:ext uri="{28A0092B-C50C-407E-A947-70E740481C1C}">
                <a14:useLocalDpi xmlns:a14="http://schemas.microsoft.com/office/drawing/2010/main"/>
              </a:ext>
            </a:extLst>
          </a:blip>
          <a:stretch>
            <a:fillRect/>
          </a:stretch>
        </xdr:blipFill>
        <xdr:spPr>
          <a:xfrm>
            <a:off x="1005074" y="38826501"/>
            <a:ext cx="3185925" cy="2389446"/>
          </a:xfrm>
          <a:prstGeom prst="rect">
            <a:avLst/>
          </a:prstGeom>
        </xdr:spPr>
      </xdr:pic>
      <xdr:sp macro="" textlink="">
        <xdr:nvSpPr>
          <xdr:cNvPr id="88" name="CuadroTexto 87">
            <a:extLst>
              <a:ext uri="{FF2B5EF4-FFF2-40B4-BE49-F238E27FC236}">
                <a16:creationId xmlns:a16="http://schemas.microsoft.com/office/drawing/2014/main" id="{22AF0943-633E-47E1-B0AD-B71A9836197D}"/>
              </a:ext>
            </a:extLst>
          </xdr:cNvPr>
          <xdr:cNvSpPr txBox="1"/>
        </xdr:nvSpPr>
        <xdr:spPr>
          <a:xfrm>
            <a:off x="2948174" y="40988676"/>
            <a:ext cx="1343025" cy="2000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13 de abril de 2021</a:t>
            </a:r>
          </a:p>
        </xdr:txBody>
      </xdr:sp>
    </xdr:grpSp>
    <xdr:clientData/>
  </xdr:twoCellAnchor>
  <xdr:twoCellAnchor>
    <xdr:from>
      <xdr:col>6</xdr:col>
      <xdr:colOff>88274</xdr:colOff>
      <xdr:row>122</xdr:row>
      <xdr:rowOff>93652</xdr:rowOff>
    </xdr:from>
    <xdr:to>
      <xdr:col>8</xdr:col>
      <xdr:colOff>669299</xdr:colOff>
      <xdr:row>132</xdr:row>
      <xdr:rowOff>94122</xdr:rowOff>
    </xdr:to>
    <xdr:grpSp>
      <xdr:nvGrpSpPr>
        <xdr:cNvPr id="89" name="Grupo 88">
          <a:extLst>
            <a:ext uri="{FF2B5EF4-FFF2-40B4-BE49-F238E27FC236}">
              <a16:creationId xmlns:a16="http://schemas.microsoft.com/office/drawing/2014/main" id="{8E1F0571-8E55-4ECB-B8AE-1E09EA4C9EBD}"/>
            </a:ext>
          </a:extLst>
        </xdr:cNvPr>
        <xdr:cNvGrpSpPr/>
      </xdr:nvGrpSpPr>
      <xdr:grpSpPr>
        <a:xfrm>
          <a:off x="5254186" y="39056505"/>
          <a:ext cx="2642907" cy="1905470"/>
          <a:chOff x="5250824" y="39041377"/>
          <a:chExt cx="2647950" cy="1905470"/>
        </a:xfrm>
      </xdr:grpSpPr>
      <xdr:pic>
        <xdr:nvPicPr>
          <xdr:cNvPr id="90" name="Imagen 89">
            <a:extLst>
              <a:ext uri="{FF2B5EF4-FFF2-40B4-BE49-F238E27FC236}">
                <a16:creationId xmlns:a16="http://schemas.microsoft.com/office/drawing/2014/main" id="{6B171824-56EE-446D-AD08-BFD0B4715E82}"/>
              </a:ext>
            </a:extLst>
          </xdr:cNvPr>
          <xdr:cNvPicPr>
            <a:picLocks noChangeAspect="1"/>
          </xdr:cNvPicPr>
        </xdr:nvPicPr>
        <xdr:blipFill>
          <a:blip xmlns:r="http://schemas.openxmlformats.org/officeDocument/2006/relationships" r:embed="rId31" cstate="screen">
            <a:extLst>
              <a:ext uri="{28A0092B-C50C-407E-A947-70E740481C1C}">
                <a14:useLocalDpi xmlns:a14="http://schemas.microsoft.com/office/drawing/2010/main"/>
              </a:ext>
            </a:extLst>
          </a:blip>
          <a:stretch>
            <a:fillRect/>
          </a:stretch>
        </xdr:blipFill>
        <xdr:spPr>
          <a:xfrm>
            <a:off x="5250824" y="39041377"/>
            <a:ext cx="2540625" cy="1905470"/>
          </a:xfrm>
          <a:prstGeom prst="rect">
            <a:avLst/>
          </a:prstGeom>
        </xdr:spPr>
      </xdr:pic>
      <xdr:sp macro="" textlink="">
        <xdr:nvSpPr>
          <xdr:cNvPr id="91" name="CuadroTexto 90">
            <a:extLst>
              <a:ext uri="{FF2B5EF4-FFF2-40B4-BE49-F238E27FC236}">
                <a16:creationId xmlns:a16="http://schemas.microsoft.com/office/drawing/2014/main" id="{8B4F6F5D-01A0-42F1-9089-897CE9E5D61C}"/>
              </a:ext>
            </a:extLst>
          </xdr:cNvPr>
          <xdr:cNvSpPr txBox="1"/>
        </xdr:nvSpPr>
        <xdr:spPr>
          <a:xfrm>
            <a:off x="6555749" y="40717777"/>
            <a:ext cx="1343025" cy="2000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13 de abril de 2021</a:t>
            </a:r>
          </a:p>
        </xdr:txBody>
      </xdr:sp>
    </xdr:grpSp>
    <xdr:clientData/>
  </xdr:twoCellAnchor>
  <xdr:twoCellAnchor>
    <xdr:from>
      <xdr:col>8</xdr:col>
      <xdr:colOff>647724</xdr:colOff>
      <xdr:row>122</xdr:row>
      <xdr:rowOff>114300</xdr:rowOff>
    </xdr:from>
    <xdr:to>
      <xdr:col>12</xdr:col>
      <xdr:colOff>66699</xdr:colOff>
      <xdr:row>132</xdr:row>
      <xdr:rowOff>82197</xdr:rowOff>
    </xdr:to>
    <xdr:grpSp>
      <xdr:nvGrpSpPr>
        <xdr:cNvPr id="92" name="Grupo 91">
          <a:extLst>
            <a:ext uri="{FF2B5EF4-FFF2-40B4-BE49-F238E27FC236}">
              <a16:creationId xmlns:a16="http://schemas.microsoft.com/office/drawing/2014/main" id="{918878D8-F596-4FEF-B062-F1DBA9E78D8D}"/>
            </a:ext>
          </a:extLst>
        </xdr:cNvPr>
        <xdr:cNvGrpSpPr/>
      </xdr:nvGrpSpPr>
      <xdr:grpSpPr>
        <a:xfrm>
          <a:off x="7875518" y="39077153"/>
          <a:ext cx="2612652" cy="1872897"/>
          <a:chOff x="7877199" y="39062025"/>
          <a:chExt cx="2609850" cy="1872897"/>
        </a:xfrm>
      </xdr:grpSpPr>
      <xdr:pic>
        <xdr:nvPicPr>
          <xdr:cNvPr id="93" name="Imagen 92">
            <a:extLst>
              <a:ext uri="{FF2B5EF4-FFF2-40B4-BE49-F238E27FC236}">
                <a16:creationId xmlns:a16="http://schemas.microsoft.com/office/drawing/2014/main" id="{4D3F8172-B4D2-4545-952A-931B44F2C5CB}"/>
              </a:ext>
            </a:extLst>
          </xdr:cNvPr>
          <xdr:cNvPicPr>
            <a:picLocks noChangeAspect="1"/>
          </xdr:cNvPicPr>
        </xdr:nvPicPr>
        <xdr:blipFill>
          <a:blip xmlns:r="http://schemas.openxmlformats.org/officeDocument/2006/relationships" r:embed="rId32" cstate="screen">
            <a:extLst>
              <a:ext uri="{28A0092B-C50C-407E-A947-70E740481C1C}">
                <a14:useLocalDpi xmlns:a14="http://schemas.microsoft.com/office/drawing/2010/main"/>
              </a:ext>
            </a:extLst>
          </a:blip>
          <a:stretch>
            <a:fillRect/>
          </a:stretch>
        </xdr:blipFill>
        <xdr:spPr>
          <a:xfrm>
            <a:off x="7877199" y="39062025"/>
            <a:ext cx="2497194" cy="1872897"/>
          </a:xfrm>
          <a:prstGeom prst="rect">
            <a:avLst/>
          </a:prstGeom>
        </xdr:spPr>
      </xdr:pic>
      <xdr:sp macro="" textlink="">
        <xdr:nvSpPr>
          <xdr:cNvPr id="94" name="CuadroTexto 93">
            <a:extLst>
              <a:ext uri="{FF2B5EF4-FFF2-40B4-BE49-F238E27FC236}">
                <a16:creationId xmlns:a16="http://schemas.microsoft.com/office/drawing/2014/main" id="{7E27B49E-3A13-49CD-8EF3-CDB6D2FB932C}"/>
              </a:ext>
            </a:extLst>
          </xdr:cNvPr>
          <xdr:cNvSpPr txBox="1"/>
        </xdr:nvSpPr>
        <xdr:spPr>
          <a:xfrm>
            <a:off x="9144024" y="40709850"/>
            <a:ext cx="1343025" cy="2000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13 de abril de 2021</a:t>
            </a:r>
          </a:p>
        </xdr:txBody>
      </xdr:sp>
    </xdr:grpSp>
    <xdr:clientData/>
  </xdr:twoCellAnchor>
  <xdr:twoCellAnchor>
    <xdr:from>
      <xdr:col>2</xdr:col>
      <xdr:colOff>47850</xdr:colOff>
      <xdr:row>135</xdr:row>
      <xdr:rowOff>41958</xdr:rowOff>
    </xdr:from>
    <xdr:to>
      <xdr:col>5</xdr:col>
      <xdr:colOff>1257525</xdr:colOff>
      <xdr:row>147</xdr:row>
      <xdr:rowOff>148947</xdr:rowOff>
    </xdr:to>
    <xdr:grpSp>
      <xdr:nvGrpSpPr>
        <xdr:cNvPr id="95" name="Grupo 94">
          <a:extLst>
            <a:ext uri="{FF2B5EF4-FFF2-40B4-BE49-F238E27FC236}">
              <a16:creationId xmlns:a16="http://schemas.microsoft.com/office/drawing/2014/main" id="{ACF5B2F8-19FA-43FD-972F-00C01C89CF28}"/>
            </a:ext>
          </a:extLst>
        </xdr:cNvPr>
        <xdr:cNvGrpSpPr/>
      </xdr:nvGrpSpPr>
      <xdr:grpSpPr>
        <a:xfrm>
          <a:off x="910703" y="42142458"/>
          <a:ext cx="3305175" cy="2392989"/>
          <a:chOff x="914625" y="42123408"/>
          <a:chExt cx="3295650" cy="2392989"/>
        </a:xfrm>
      </xdr:grpSpPr>
      <xdr:pic>
        <xdr:nvPicPr>
          <xdr:cNvPr id="96" name="Imagen 95">
            <a:extLst>
              <a:ext uri="{FF2B5EF4-FFF2-40B4-BE49-F238E27FC236}">
                <a16:creationId xmlns:a16="http://schemas.microsoft.com/office/drawing/2014/main" id="{3009A575-44E8-4ED4-8D83-3E28A5EF60B0}"/>
              </a:ext>
            </a:extLst>
          </xdr:cNvPr>
          <xdr:cNvPicPr>
            <a:picLocks noChangeAspect="1"/>
          </xdr:cNvPicPr>
        </xdr:nvPicPr>
        <xdr:blipFill>
          <a:blip xmlns:r="http://schemas.openxmlformats.org/officeDocument/2006/relationships" r:embed="rId33" cstate="screen">
            <a:extLst>
              <a:ext uri="{28A0092B-C50C-407E-A947-70E740481C1C}">
                <a14:useLocalDpi xmlns:a14="http://schemas.microsoft.com/office/drawing/2010/main"/>
              </a:ext>
            </a:extLst>
          </a:blip>
          <a:stretch>
            <a:fillRect/>
          </a:stretch>
        </xdr:blipFill>
        <xdr:spPr>
          <a:xfrm>
            <a:off x="914625" y="42123408"/>
            <a:ext cx="3190650" cy="2392989"/>
          </a:xfrm>
          <a:prstGeom prst="rect">
            <a:avLst/>
          </a:prstGeom>
        </xdr:spPr>
      </xdr:pic>
      <xdr:sp macro="" textlink="">
        <xdr:nvSpPr>
          <xdr:cNvPr id="97" name="CuadroTexto 96">
            <a:extLst>
              <a:ext uri="{FF2B5EF4-FFF2-40B4-BE49-F238E27FC236}">
                <a16:creationId xmlns:a16="http://schemas.microsoft.com/office/drawing/2014/main" id="{91A1CB25-3670-4B7E-9E55-26BE6717C592}"/>
              </a:ext>
            </a:extLst>
          </xdr:cNvPr>
          <xdr:cNvSpPr txBox="1"/>
        </xdr:nvSpPr>
        <xdr:spPr>
          <a:xfrm>
            <a:off x="2867250" y="44276058"/>
            <a:ext cx="1343025" cy="2000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13 de abril de 2021</a:t>
            </a:r>
          </a:p>
        </xdr:txBody>
      </xdr:sp>
    </xdr:grpSp>
    <xdr:clientData/>
  </xdr:twoCellAnchor>
  <xdr:twoCellAnchor>
    <xdr:from>
      <xdr:col>7</xdr:col>
      <xdr:colOff>607425</xdr:colOff>
      <xdr:row>135</xdr:row>
      <xdr:rowOff>32995</xdr:rowOff>
    </xdr:from>
    <xdr:to>
      <xdr:col>9</xdr:col>
      <xdr:colOff>1540875</xdr:colOff>
      <xdr:row>147</xdr:row>
      <xdr:rowOff>127497</xdr:rowOff>
    </xdr:to>
    <xdr:grpSp>
      <xdr:nvGrpSpPr>
        <xdr:cNvPr id="98" name="Grupo 97">
          <a:extLst>
            <a:ext uri="{FF2B5EF4-FFF2-40B4-BE49-F238E27FC236}">
              <a16:creationId xmlns:a16="http://schemas.microsoft.com/office/drawing/2014/main" id="{DD753DB9-51BE-4FAB-A062-AF5B24AC787E}"/>
            </a:ext>
          </a:extLst>
        </xdr:cNvPr>
        <xdr:cNvGrpSpPr/>
      </xdr:nvGrpSpPr>
      <xdr:grpSpPr>
        <a:xfrm>
          <a:off x="6344837" y="42133495"/>
          <a:ext cx="3286685" cy="2380502"/>
          <a:chOff x="6341475" y="42114445"/>
          <a:chExt cx="3295650" cy="2380502"/>
        </a:xfrm>
      </xdr:grpSpPr>
      <xdr:pic>
        <xdr:nvPicPr>
          <xdr:cNvPr id="99" name="Imagen 98">
            <a:extLst>
              <a:ext uri="{FF2B5EF4-FFF2-40B4-BE49-F238E27FC236}">
                <a16:creationId xmlns:a16="http://schemas.microsoft.com/office/drawing/2014/main" id="{11B60C80-1B43-4AB7-A76E-EB3E6224E026}"/>
              </a:ext>
            </a:extLst>
          </xdr:cNvPr>
          <xdr:cNvPicPr>
            <a:picLocks noChangeAspect="1"/>
          </xdr:cNvPicPr>
        </xdr:nvPicPr>
        <xdr:blipFill>
          <a:blip xmlns:r="http://schemas.openxmlformats.org/officeDocument/2006/relationships" r:embed="rId34" cstate="screen">
            <a:extLst>
              <a:ext uri="{28A0092B-C50C-407E-A947-70E740481C1C}">
                <a14:useLocalDpi xmlns:a14="http://schemas.microsoft.com/office/drawing/2010/main"/>
              </a:ext>
            </a:extLst>
          </a:blip>
          <a:stretch>
            <a:fillRect/>
          </a:stretch>
        </xdr:blipFill>
        <xdr:spPr>
          <a:xfrm>
            <a:off x="6341475" y="42114445"/>
            <a:ext cx="3174000" cy="2380502"/>
          </a:xfrm>
          <a:prstGeom prst="rect">
            <a:avLst/>
          </a:prstGeom>
        </xdr:spPr>
      </xdr:pic>
      <xdr:sp macro="" textlink="">
        <xdr:nvSpPr>
          <xdr:cNvPr id="100" name="CuadroTexto 99">
            <a:extLst>
              <a:ext uri="{FF2B5EF4-FFF2-40B4-BE49-F238E27FC236}">
                <a16:creationId xmlns:a16="http://schemas.microsoft.com/office/drawing/2014/main" id="{60A346C1-34E1-44D7-9E2F-02722EB1EAC1}"/>
              </a:ext>
            </a:extLst>
          </xdr:cNvPr>
          <xdr:cNvSpPr txBox="1"/>
        </xdr:nvSpPr>
        <xdr:spPr>
          <a:xfrm>
            <a:off x="8294100" y="44276620"/>
            <a:ext cx="1343025" cy="2000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13 de abril de 2021</a:t>
            </a:r>
          </a:p>
        </xdr:txBody>
      </xdr:sp>
    </xdr:grpSp>
    <xdr:clientData/>
  </xdr:twoCellAnchor>
  <xdr:twoCellAnchor editAs="oneCell">
    <xdr:from>
      <xdr:col>4</xdr:col>
      <xdr:colOff>447674</xdr:colOff>
      <xdr:row>167</xdr:row>
      <xdr:rowOff>81491</xdr:rowOff>
    </xdr:from>
    <xdr:to>
      <xdr:col>5</xdr:col>
      <xdr:colOff>2057099</xdr:colOff>
      <xdr:row>175</xdr:row>
      <xdr:rowOff>162757</xdr:rowOff>
    </xdr:to>
    <xdr:pic>
      <xdr:nvPicPr>
        <xdr:cNvPr id="101" name="Imagen 100">
          <a:extLst>
            <a:ext uri="{FF2B5EF4-FFF2-40B4-BE49-F238E27FC236}">
              <a16:creationId xmlns:a16="http://schemas.microsoft.com/office/drawing/2014/main" id="{9E1166A4-50B7-4BDF-8E92-6E6989D19963}"/>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2672714" y="49710551"/>
          <a:ext cx="2424765" cy="1788146"/>
        </a:xfrm>
        <a:prstGeom prst="rect">
          <a:avLst/>
        </a:prstGeom>
      </xdr:spPr>
    </xdr:pic>
    <xdr:clientData/>
  </xdr:twoCellAnchor>
  <xdr:twoCellAnchor editAs="oneCell">
    <xdr:from>
      <xdr:col>0</xdr:col>
      <xdr:colOff>86501</xdr:colOff>
      <xdr:row>163</xdr:row>
      <xdr:rowOff>23000</xdr:rowOff>
    </xdr:from>
    <xdr:to>
      <xdr:col>4</xdr:col>
      <xdr:colOff>324326</xdr:colOff>
      <xdr:row>171</xdr:row>
      <xdr:rowOff>83100</xdr:rowOff>
    </xdr:to>
    <xdr:pic>
      <xdr:nvPicPr>
        <xdr:cNvPr id="102" name="Imagen 101">
          <a:extLst>
            <a:ext uri="{FF2B5EF4-FFF2-40B4-BE49-F238E27FC236}">
              <a16:creationId xmlns:a16="http://schemas.microsoft.com/office/drawing/2014/main" id="{9CB4363A-A7BC-425C-8EC6-8B7D73AF2777}"/>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86501" y="48798620"/>
          <a:ext cx="2462865" cy="1766980"/>
        </a:xfrm>
        <a:prstGeom prst="rect">
          <a:avLst/>
        </a:prstGeom>
      </xdr:spPr>
    </xdr:pic>
    <xdr:clientData/>
  </xdr:twoCellAnchor>
  <xdr:twoCellAnchor editAs="oneCell">
    <xdr:from>
      <xdr:col>8</xdr:col>
      <xdr:colOff>120082</xdr:colOff>
      <xdr:row>149</xdr:row>
      <xdr:rowOff>46000</xdr:rowOff>
    </xdr:from>
    <xdr:to>
      <xdr:col>9</xdr:col>
      <xdr:colOff>1653307</xdr:colOff>
      <xdr:row>156</xdr:row>
      <xdr:rowOff>131500</xdr:rowOff>
    </xdr:to>
    <xdr:pic>
      <xdr:nvPicPr>
        <xdr:cNvPr id="103" name="Imagen 102">
          <a:extLst>
            <a:ext uri="{FF2B5EF4-FFF2-40B4-BE49-F238E27FC236}">
              <a16:creationId xmlns:a16="http://schemas.microsoft.com/office/drawing/2014/main" id="{E873703B-5DC9-486D-B423-AA934511F88B}"/>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7557202" y="44798260"/>
          <a:ext cx="2424765" cy="1761900"/>
        </a:xfrm>
        <a:prstGeom prst="rect">
          <a:avLst/>
        </a:prstGeom>
      </xdr:spPr>
    </xdr:pic>
    <xdr:clientData/>
  </xdr:twoCellAnchor>
  <xdr:twoCellAnchor editAs="oneCell">
    <xdr:from>
      <xdr:col>6</xdr:col>
      <xdr:colOff>47833</xdr:colOff>
      <xdr:row>155</xdr:row>
      <xdr:rowOff>153669</xdr:rowOff>
    </xdr:from>
    <xdr:to>
      <xdr:col>8</xdr:col>
      <xdr:colOff>388408</xdr:colOff>
      <xdr:row>161</xdr:row>
      <xdr:rowOff>258219</xdr:rowOff>
    </xdr:to>
    <xdr:pic>
      <xdr:nvPicPr>
        <xdr:cNvPr id="104" name="Imagen 103">
          <a:extLst>
            <a:ext uri="{FF2B5EF4-FFF2-40B4-BE49-F238E27FC236}">
              <a16:creationId xmlns:a16="http://schemas.microsoft.com/office/drawing/2014/main" id="{AF13261F-7688-4E3E-A96B-1EBF1044BF23}"/>
            </a:ext>
          </a:extLst>
        </xdr:cNvPr>
        <xdr:cNvPicPr>
          <a:picLocks noChangeAspect="1"/>
        </xdr:cNvPicPr>
      </xdr:nvPicPr>
      <xdr:blipFill rotWithShape="1">
        <a:blip xmlns:r="http://schemas.openxmlformats.org/officeDocument/2006/relationships" r:embed="rId38" cstate="print">
          <a:extLst>
            <a:ext uri="{28A0092B-C50C-407E-A947-70E740481C1C}">
              <a14:useLocalDpi xmlns:a14="http://schemas.microsoft.com/office/drawing/2010/main" val="0"/>
            </a:ext>
          </a:extLst>
        </a:blip>
        <a:srcRect r="-313"/>
        <a:stretch/>
      </xdr:blipFill>
      <xdr:spPr>
        <a:xfrm>
          <a:off x="5358973" y="46300389"/>
          <a:ext cx="2466555" cy="1796190"/>
        </a:xfrm>
        <a:prstGeom prst="rect">
          <a:avLst/>
        </a:prstGeom>
      </xdr:spPr>
    </xdr:pic>
    <xdr:clientData/>
  </xdr:twoCellAnchor>
  <xdr:twoCellAnchor editAs="oneCell">
    <xdr:from>
      <xdr:col>2</xdr:col>
      <xdr:colOff>268742</xdr:colOff>
      <xdr:row>155</xdr:row>
      <xdr:rowOff>206300</xdr:rowOff>
    </xdr:from>
    <xdr:to>
      <xdr:col>5</xdr:col>
      <xdr:colOff>582767</xdr:colOff>
      <xdr:row>162</xdr:row>
      <xdr:rowOff>25100</xdr:rowOff>
    </xdr:to>
    <xdr:pic>
      <xdr:nvPicPr>
        <xdr:cNvPr id="105" name="Imagen 104">
          <a:extLst>
            <a:ext uri="{FF2B5EF4-FFF2-40B4-BE49-F238E27FC236}">
              <a16:creationId xmlns:a16="http://schemas.microsoft.com/office/drawing/2014/main" id="{B194559D-100F-452C-A16F-18B53E131646}"/>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1160282" y="46353020"/>
          <a:ext cx="2462865" cy="1792380"/>
        </a:xfrm>
        <a:prstGeom prst="rect">
          <a:avLst/>
        </a:prstGeom>
      </xdr:spPr>
    </xdr:pic>
    <xdr:clientData/>
  </xdr:twoCellAnchor>
  <xdr:twoCellAnchor editAs="oneCell">
    <xdr:from>
      <xdr:col>5</xdr:col>
      <xdr:colOff>9167</xdr:colOff>
      <xdr:row>149</xdr:row>
      <xdr:rowOff>22925</xdr:rowOff>
    </xdr:from>
    <xdr:to>
      <xdr:col>5</xdr:col>
      <xdr:colOff>2170055</xdr:colOff>
      <xdr:row>155</xdr:row>
      <xdr:rowOff>214841</xdr:rowOff>
    </xdr:to>
    <xdr:pic>
      <xdr:nvPicPr>
        <xdr:cNvPr id="106" name="Imagen 105">
          <a:extLst>
            <a:ext uri="{FF2B5EF4-FFF2-40B4-BE49-F238E27FC236}">
              <a16:creationId xmlns:a16="http://schemas.microsoft.com/office/drawing/2014/main" id="{9AC4AFA5-6EA2-4C0A-BB9D-6B6BBFEBE324}"/>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3049547" y="44775185"/>
          <a:ext cx="2160888" cy="1586376"/>
        </a:xfrm>
        <a:prstGeom prst="rect">
          <a:avLst/>
        </a:prstGeom>
      </xdr:spPr>
    </xdr:pic>
    <xdr:clientData/>
  </xdr:twoCellAnchor>
  <xdr:twoCellAnchor editAs="oneCell">
    <xdr:from>
      <xdr:col>0</xdr:col>
      <xdr:colOff>42749</xdr:colOff>
      <xdr:row>149</xdr:row>
      <xdr:rowOff>11000</xdr:rowOff>
    </xdr:from>
    <xdr:to>
      <xdr:col>4</xdr:col>
      <xdr:colOff>24907</xdr:colOff>
      <xdr:row>155</xdr:row>
      <xdr:rowOff>190500</xdr:rowOff>
    </xdr:to>
    <xdr:pic>
      <xdr:nvPicPr>
        <xdr:cNvPr id="107" name="Imagen 106">
          <a:extLst>
            <a:ext uri="{FF2B5EF4-FFF2-40B4-BE49-F238E27FC236}">
              <a16:creationId xmlns:a16="http://schemas.microsoft.com/office/drawing/2014/main" id="{1AB07322-7B7E-4016-9A7F-FD82894C9FA0}"/>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42749" y="44763260"/>
          <a:ext cx="2207198" cy="157396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075A38F5\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D:\Users\LICITA~1\AppData\Local\Temp\Rar$DI29.6936\JESSY\calidad\Cambio%20D\Contra%20%20Interventor&#237;a\IDU-184-98\Informe%20Mensual\FORMATOS%20INFORME%20%20MENSUAL%20184.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GRADACIONA2.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Servidor\disco%20duro\irina\CLAS-BOG.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67F64264\Indice%20de%20colapso%20KMA.xlsx"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ENSAYOS%20DEL%202011%20KMA/Indice%20de%20colapso%20KMA.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Servidor\disco%20duro\Buesaco%20Mojarras\clasifica.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VIAS4G/SEGUIMIENTOOBLIGACIONES/Seguimiento%20Obligaciones%20Financieras%20Mar%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Users/LaMirla/Downloads/PISVR01/datos/VIAS4G/SEGUIMIENTOOBLIGACIONES/Seguimiento%20Obligaciones%20Financieras%20Mar%201.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Ing02\c\Mis%20documentos\LUISFER\trabajo\GRADACIONB2.xls" TargetMode="External"/></Relationships>
</file>

<file path=xl/externalLinks/_rels/externalLink18.xml.rels><?xml version="1.0" encoding="UTF-8" standalone="yes"?>
<Relationships xmlns="http://schemas.openxmlformats.org/package/2006/relationships"><Relationship Id="rId1" Type="http://schemas.microsoft.com/office/2006/relationships/xlExternalLinkPath/xlPathMissing" Target="V&#237;nculoExternoRecuperado1"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54B44028\C-P%20ASFALTO%20OBRESCA%20%2001-02-2018%20TR-4.xlsx"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ASFALTO%20OBRESCA/C-P%20ASFALTO%20OBRESCA%20%2001-02-2018%20TR-4.xlsx"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NTPRINCIPAL\Licitaciones\Licitaciones%201999\9499%20IDU-LP-GPTN-BMU-146-99%20Transmilenio%20Calle51%20sur%20-%20calle%206\ListCantidades%20y%20PU146%20de1999.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briqquetas.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59B77EE1\TERRAPLEN%20GRANULOMETRIA%20-%20LIMITES%20INVE%20123-125-126.xlsx"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B1AD223A\TERRAPLEN%20GRANULOMETRIA%20-%20LIMITES%20INVE%20123-125-126.xlsx"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Informe%20Semanal%20Gerencial%20No.%20286%20(%209%20Abr-14%20Abr%20).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row r="3">
          <cell r="B3" t="str">
            <v>Muestra base asfáltica tomada en planta depositada en el K15+315 al 14+600 LD.</v>
          </cell>
        </row>
        <row r="4">
          <cell r="B4" t="str">
            <v>Muestra base asfáltica tomada en planta depositada en el K15+315 al 14+540 L.I.</v>
          </cell>
        </row>
        <row r="5">
          <cell r="B5" t="str">
            <v>Muestra base asfáltica tomada en planta depositada en el K14+600 al 14+320 LD.</v>
          </cell>
        </row>
        <row r="6">
          <cell r="B6" t="str">
            <v>Muestra base asfáltica tomada en planta depositada en el K14+420 al K13+980 LD.</v>
          </cell>
        </row>
        <row r="7">
          <cell r="B7" t="str">
            <v>Muestra base asfáltica tomada en planta depositada en el K14+420 al K13+980 LD.</v>
          </cell>
        </row>
        <row r="8">
          <cell r="B8" t="str">
            <v>Muestra base asfáltica tomada en planta depositada en el K14+324 .K13+920 L.l</v>
          </cell>
        </row>
        <row r="9">
          <cell r="B9" t="str">
            <v>Muestra base asfáltica tomada en planta depositada en el K13+890 K13+418 L.l</v>
          </cell>
        </row>
        <row r="10">
          <cell r="B10" t="str">
            <v>Muestra base asfáltica tomada en planta depositada entre el K13+200  al K13+420 L.l</v>
          </cell>
        </row>
        <row r="11">
          <cell r="B11" t="str">
            <v>Muestra base asfáltica tomada en planta depositada entre el K13+320 al K13+550 L.D.</v>
          </cell>
        </row>
        <row r="12">
          <cell r="B12" t="str">
            <v>Muestra base asfáltica tomada en planta depositada en el K14+490 K14+360 L.D.</v>
          </cell>
        </row>
        <row r="13">
          <cell r="B13" t="str">
            <v>Muestra base asfáltica tomada en planta depositada entre el K14+410 al  K14+360 L.I.</v>
          </cell>
        </row>
        <row r="16">
          <cell r="B16" t="str">
            <v>Muestra base asfáltica tomada en planta depositada entre el K13+150 y el  K13+000 L.D.</v>
          </cell>
        </row>
        <row r="17">
          <cell r="B17" t="str">
            <v>Muestra base asfáltica tomada en la via entre el K13+000 y el K12+920 L.D.</v>
          </cell>
        </row>
        <row r="18">
          <cell r="B18" t="str">
            <v>Muestra base asfáltica tomada en planta depositada en el K12+920 K12+820 L.D.</v>
          </cell>
        </row>
        <row r="19">
          <cell r="B19" t="str">
            <v>Muestra base asfáltica tomada en planta depositada entre el K13+200 y el  K13+000 L.I.</v>
          </cell>
        </row>
        <row r="20">
          <cell r="B20" t="str">
            <v>Muestra base asfáltica tomada de la volqueta VD 19 depositada entre el K13+000 y el  K12+970 L.I.</v>
          </cell>
        </row>
        <row r="21">
          <cell r="B21" t="str">
            <v>Muestra base asfáltica tomada de la planta depositada entre el K12+850 y el  K12+715L.I.</v>
          </cell>
        </row>
        <row r="22">
          <cell r="B22" t="str">
            <v>Muestra base asfáltica tomada de la planta depositada entre el K12+850 y el  K12+715L.I.</v>
          </cell>
        </row>
        <row r="23">
          <cell r="B23" t="str">
            <v>Muestra base asfáltica tomada de la planta depositada entre el K12+715 y el  K12+680L.I.</v>
          </cell>
        </row>
        <row r="24">
          <cell r="B24" t="str">
            <v>Muestra base asfáltica tomada de la planta depositada entre el K12+680 y el  K12+640L.I.</v>
          </cell>
        </row>
        <row r="25">
          <cell r="B25" t="str">
            <v>Muestra base asfáltica tomada de la via entre el K12+640 y el  K12+610L.I.</v>
          </cell>
        </row>
        <row r="26">
          <cell r="B26" t="str">
            <v>base asfáltica de 1 ½" tomada de la planta depositada entre el K13+820 y el  K13+100.</v>
          </cell>
        </row>
        <row r="27">
          <cell r="B27" t="str">
            <v>Base asfáltica 1 ½" tomada de la volqueta VD 19 depositada entre el K13+100 y el  K13+070.</v>
          </cell>
        </row>
        <row r="28">
          <cell r="B28" t="str">
            <v>Base asfáltica 1 ½" tomada de la planta depositada entre el K13+070 y el  K12+050.</v>
          </cell>
        </row>
        <row r="29">
          <cell r="B29" t="str">
            <v>Muestra base asfáltica tomada de la planta depositada entre el K12+050 y el  K11+850.</v>
          </cell>
        </row>
        <row r="30">
          <cell r="B30" t="str">
            <v>Muestra base asfáltica tomada de la planta depositada entre el K12+610 y el  K12+480.</v>
          </cell>
        </row>
        <row r="31">
          <cell r="B31" t="str">
            <v>Muestra base asfáltica tomada en la via en el  K12+550 L.D.</v>
          </cell>
        </row>
        <row r="32">
          <cell r="B32" t="str">
            <v>Muestra base asfáltica tomada en la via en el  K12+480 L.I.</v>
          </cell>
        </row>
        <row r="33">
          <cell r="B33" t="str">
            <v>Muestra base asfáltica tomada en la via en el  K12+600 L.I.</v>
          </cell>
        </row>
        <row r="34">
          <cell r="B34" t="str">
            <v>Muestra base asfáltica tomada en la via en el  K12+040 L.D.</v>
          </cell>
        </row>
        <row r="35">
          <cell r="B35" t="str">
            <v>Muestra base asfáltica tomada en la via en el  K12+530 EJE.</v>
          </cell>
        </row>
        <row r="36">
          <cell r="B36" t="str">
            <v>Muestra base asfáltica tomada en la via en el  K12+030 L.D.</v>
          </cell>
        </row>
        <row r="37">
          <cell r="B37" t="str">
            <v>Muestra base asfáltica tomada de la planta depositada entre el K13+890 y el  K13+920 L.I.</v>
          </cell>
        </row>
        <row r="38">
          <cell r="B38" t="str">
            <v>Muestra base asfáltica tomada de la planta depositada entre el K15+315 y el  K15+325 L.i.y l. D.</v>
          </cell>
        </row>
        <row r="39">
          <cell r="B39" t="str">
            <v>Muestra base asfáltica tomada de la planta depositada entre el K12+170 y el  K11+380 Lado izquierdo</v>
          </cell>
        </row>
        <row r="40">
          <cell r="B40" t="str">
            <v>Muestra base asfáltica tomada de la planta depositada entre el K12+170 y el  K11+380 Lado izquierdo</v>
          </cell>
        </row>
        <row r="41">
          <cell r="B41" t="str">
            <v>Muestra base asfáltica tomada en la via en el  K9+825 L.D.</v>
          </cell>
        </row>
        <row r="42">
          <cell r="B42" t="str">
            <v>Muestra base asfáltica tomada en la via en el  K9+320 L.D.</v>
          </cell>
        </row>
        <row r="43">
          <cell r="B43" t="str">
            <v>Muestra base asfáltica tomada de la planta depositada entre el K11+040 y el  K11+850 derecho.</v>
          </cell>
        </row>
        <row r="44">
          <cell r="B44" t="str">
            <v>Muestra base asfáltica tomada de la planta depositada entre el K11+040 y el  K11+850 derecho.</v>
          </cell>
        </row>
        <row r="45">
          <cell r="B45" t="str">
            <v>Muestra base asfáltica tomada de la planta depositada entre el K11+040 y el  K11+850 derecho.</v>
          </cell>
        </row>
        <row r="46">
          <cell r="B46" t="str">
            <v>Muestra base asfáltica tomada en la via en el  K11+170 Margen derecha lado derecho.</v>
          </cell>
        </row>
        <row r="47">
          <cell r="B47" t="str">
            <v>Muestra base asfáltica tomada en la via en el  K11+170 Margen derecha eje</v>
          </cell>
        </row>
        <row r="48">
          <cell r="B48" t="str">
            <v>Muestra base asfáltica tomada en la via en el  K11+170 Margen derecha lado izquierdo.</v>
          </cell>
        </row>
        <row r="49">
          <cell r="B49" t="str">
            <v>Muestra base asfáltica tomada de la planta depositada entre el K11+380 y el   10+540 izquierda.</v>
          </cell>
          <cell r="S49"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50">
          <cell r="B50" t="str">
            <v>Muestra base asfáltica tomada de la planta depositada entre el K11+380 y el   10+540 izquierda.</v>
          </cell>
        </row>
        <row r="51">
          <cell r="B51" t="str">
            <v>Muestra base asfáltica tomada de la planta depositada entre el K11+380 y el   10+540 izquierda.</v>
          </cell>
        </row>
        <row r="52">
          <cell r="B52" t="str">
            <v>Muestra base asfáltica tomada en la via en el  K11+770 Margen izquierda lado derecho.</v>
          </cell>
        </row>
        <row r="53">
          <cell r="B53" t="str">
            <v>Muestra base asfáltica tomada en la via en el  K11+770 Margen izquierda lado izquierdo.</v>
          </cell>
        </row>
        <row r="54">
          <cell r="B54" t="str">
            <v>Muestra base asfáltica tomada de la planta depositada entre el K11+040 y el   10+190derecha.</v>
          </cell>
        </row>
        <row r="55">
          <cell r="B55" t="str">
            <v>Muestra base asfáltica tomada de la planta depositada entre el K11+040 y el   10+190derecha.</v>
          </cell>
        </row>
        <row r="56">
          <cell r="B56" t="str">
            <v>Muestra base asfáltica tomada de la planta depositada entre el K11+040 y el   10+190derecha.</v>
          </cell>
        </row>
        <row r="57">
          <cell r="B57" t="str">
            <v>Muestra base asfáltica tomada en la via en el  K10+660 lado derecho (derecha).</v>
          </cell>
        </row>
        <row r="58">
          <cell r="B58" t="str">
            <v>Muestra base asfáltica tomada en la via en el  K10+600 lado derecho (eje).</v>
          </cell>
        </row>
        <row r="59">
          <cell r="B59" t="str">
            <v>Muestra base asfáltica tomada en la via en el  K10+600 lado derecho (izquierdo).</v>
          </cell>
        </row>
        <row r="60">
          <cell r="B60" t="str">
            <v xml:space="preserve">Muestra base asfáltica tomada de la planta </v>
          </cell>
        </row>
        <row r="61">
          <cell r="B61" t="str">
            <v xml:space="preserve">Muestra base asfáltica tomada de la planta </v>
          </cell>
        </row>
        <row r="62">
          <cell r="B62" t="str">
            <v>Muestra base asfáltica tomada en la via en el  K10+318 lado izquierdo (derecho).</v>
          </cell>
        </row>
        <row r="63">
          <cell r="B63" t="str">
            <v xml:space="preserve">Muestra base asfáltica tomada de la planta </v>
          </cell>
        </row>
        <row r="64">
          <cell r="B64" t="str">
            <v>Muestra base asfáltica tomada en la via en el  K10+318 lado izquierdo (izquierda).</v>
          </cell>
        </row>
        <row r="65">
          <cell r="B65" t="str">
            <v>Muestra base asfáltica tomada de la planta depositada entre el K8+870 y el   K 8+640 izquierdo.</v>
          </cell>
        </row>
        <row r="66">
          <cell r="B66" t="str">
            <v>Muestra base asfáltica tomada de la planta depositada entre el K8+870 y el   K 8+640 izquierdo.</v>
          </cell>
        </row>
        <row r="67">
          <cell r="B67" t="str">
            <v>Muestra base asfáltica tomada de la planta depositada entre el K8+870 y el   K 8+640 izquierdo.</v>
          </cell>
        </row>
        <row r="68">
          <cell r="B68" t="str">
            <v>Muestra base asfáltica tomada en la via en el  K8+760 lado izquierdo (eje).</v>
          </cell>
        </row>
        <row r="69">
          <cell r="B69" t="str">
            <v>Muestra base asfáltica tomada en la via en el  K8+760 lado izquierdo (izquierdo).</v>
          </cell>
        </row>
        <row r="70">
          <cell r="B70" t="str">
            <v>Muestra base asfáltica tomada en la via en el  K8+760 lado izquierdo (derecho).</v>
          </cell>
        </row>
        <row r="71">
          <cell r="B71" t="str">
            <v>Muestra base asfáltica tomada de la planta depositada entre el K8+870 y el   K 8+640 izquierdo.</v>
          </cell>
        </row>
        <row r="72">
          <cell r="B72" t="str">
            <v>Muestra base asfáltica tomada de la planta depositada entre el K8+870 y el   K 8+700 izquierdo.</v>
          </cell>
        </row>
        <row r="73">
          <cell r="B73" t="str">
            <v>Muestra base asfáltica tomada de la planta depositada entre el K8+870 y el   K 8+700 izquierdo.</v>
          </cell>
        </row>
        <row r="74">
          <cell r="B74" t="str">
            <v>Muestra base asfáltica tomada de la planta depositada entre el K43+545 y el   K 43+565 derecho.</v>
          </cell>
        </row>
        <row r="75">
          <cell r="B75" t="str">
            <v>Muestra base asfáltica tomada de la planta depositada entre el K43+740 y el   K 43+775 derecho.</v>
          </cell>
        </row>
        <row r="76">
          <cell r="B76" t="str">
            <v>Muestra base asfáltica tomada de la planta depositada entre el K43+935 y el   K 43+995 derecho.</v>
          </cell>
        </row>
        <row r="77">
          <cell r="B77" t="str">
            <v>Muestra base asfáltica tomada de la planta depositada entre el K44+155 y el   K 44+175 derecho.</v>
          </cell>
        </row>
        <row r="78">
          <cell r="B78" t="str">
            <v>Muestra base asfáltica tomada en la via en el  K44+965 lado derecho (eje).</v>
          </cell>
        </row>
        <row r="79">
          <cell r="B79" t="str">
            <v>Muestra base asfáltica tomada en la via en el  K44+965 lado derecho (derecho).</v>
          </cell>
        </row>
        <row r="80">
          <cell r="B80" t="str">
            <v>Muestra base asfáltica tomada en la via en el  K44+965 lado derecho (izquierdo).</v>
          </cell>
        </row>
        <row r="81">
          <cell r="B81" t="str">
            <v>Muestra base asfáltica tomada de la planta depositada entre el K44+480 y el   K 44+500 derecho.</v>
          </cell>
        </row>
        <row r="82">
          <cell r="B82" t="str">
            <v>Muestra base asfáltica tomada de la planta depositada entre el K44+910 y el   K 44+930 derecho.</v>
          </cell>
        </row>
        <row r="83">
          <cell r="B83" t="str">
            <v>Muestra base asfáltica tomada de la planta depositada entre el K45+130 y el   K 45+150 derecho.</v>
          </cell>
        </row>
        <row r="84">
          <cell r="B84" t="str">
            <v>Muestra base asfáltica tomada de la planta depositada entre el K45+210 y el   K 45+235 derecho.</v>
          </cell>
        </row>
        <row r="85">
          <cell r="B85" t="str">
            <v>Muestra base asfáltica tomada en la via en el  K44+620 lado derecho (eje).</v>
          </cell>
        </row>
        <row r="86">
          <cell r="B86" t="str">
            <v>Muestra base asfáltica tomada en la via en el  K44+620 lado derecho (derecho).</v>
          </cell>
        </row>
        <row r="87">
          <cell r="B87" t="str">
            <v>Muestra base asfáltica tomada en la via en el  K44+620 lado derecho (izquierdo).</v>
          </cell>
        </row>
        <row r="88">
          <cell r="B88" t="str">
            <v>Muestra base asfáltica tomada de la planta depositada entre el K13+200 y el   K 12+910 izquierdo.</v>
          </cell>
        </row>
        <row r="89">
          <cell r="B89" t="str">
            <v>Muestra base asfáltica tomada de la planta depositada entre el K13+200 y el   K 12+910 izquierdo.</v>
          </cell>
        </row>
        <row r="90">
          <cell r="B90" t="str">
            <v>Muestra base asfáltica tomada en la via en el  K45+360 margen derecha lado derecho.</v>
          </cell>
        </row>
        <row r="91">
          <cell r="B91" t="str">
            <v>Muestra base asfáltica tomada en la via en el  K45+360 margen derecha eje.</v>
          </cell>
        </row>
        <row r="92">
          <cell r="B92" t="str">
            <v>Muestra base asfáltica tomada en la via en el  K45+360 margen derecha lado izquierdo.</v>
          </cell>
        </row>
        <row r="93">
          <cell r="B93" t="str">
            <v>Muestra base asfáltica tomada de la planta depositada entre el K45+930 y el   K 46+100 izquierdo.</v>
          </cell>
        </row>
        <row r="94">
          <cell r="B94" t="str">
            <v>Muestra base asfáltica tomada de la planta depositada entre el K46+100 y el   K 46+285 derecha.</v>
          </cell>
        </row>
        <row r="95">
          <cell r="B95" t="str">
            <v>Muestra base asfáltica tomada en la via en la berma del  K45+950  lado derecho.</v>
          </cell>
        </row>
        <row r="96">
          <cell r="B96" t="str">
            <v>Muestra base asfáltica tomada en la via en la berma del  K46+000  lado derecho.</v>
          </cell>
        </row>
        <row r="97">
          <cell r="B97" t="str">
            <v>Muestra base asfáltica tomada en la via en la berma del  K46+020  lado derecho.</v>
          </cell>
        </row>
        <row r="98">
          <cell r="B98" t="str">
            <v>Muestra base asfáltica tomada de la planta depositada entre el K42+760 y el   K 43+340 izquierda.</v>
          </cell>
        </row>
        <row r="99">
          <cell r="B99" t="str">
            <v>Muestra base asfáltica tomada de la planta depositada entre el K8+650 y el   K 43+180 izquierda.</v>
          </cell>
        </row>
        <row r="100">
          <cell r="B100" t="str">
            <v>Muestra base asfáltica tomada en la via en el  K8+440  Margen izquierda lado izquierdo.</v>
          </cell>
        </row>
        <row r="101">
          <cell r="B101" t="str">
            <v>Muestra base asfáltica tomada en la via en el  K8+440  Margen izquierda lado derecho.</v>
          </cell>
        </row>
        <row r="102">
          <cell r="B102" t="str">
            <v>Muestra base asfáltica tomada en la via en el  K8+440  Margen izquierda eje.</v>
          </cell>
        </row>
        <row r="103">
          <cell r="B103" t="str">
            <v>Muestra base asfáltica tomada de la planta depositada entre el K8+700 y el   K 8+680 izquierda.</v>
          </cell>
        </row>
        <row r="104">
          <cell r="B104" t="str">
            <v>Muestra base asfáltica tomada de la planta depositada entre el K8+380 y el   K 43+320 izquierda.</v>
          </cell>
        </row>
        <row r="105">
          <cell r="B105" t="str">
            <v>Muestra base asfáltica tomada de la planta depositada entre el K43+340 y el   K 43+360 izquierda.</v>
          </cell>
        </row>
        <row r="106">
          <cell r="B106" t="str">
            <v>Muestra base asfáltica tomada de la planta depositada entre el K44+040 y el   K 44+070 izquierda.</v>
          </cell>
        </row>
        <row r="107">
          <cell r="B107" t="str">
            <v>Muestra base asfáltica tomada en la via en la berma del K43+880  lado izquierdo.</v>
          </cell>
        </row>
        <row r="108">
          <cell r="B108" t="str">
            <v>Muestra base asfáltica tomada en la via en la berma del K43+440  lado izquierdo.</v>
          </cell>
        </row>
        <row r="109">
          <cell r="B109" t="str">
            <v>Muestra base asfáltica tomada en la via en la berma del K43+450  lado izquierdo.</v>
          </cell>
        </row>
        <row r="110">
          <cell r="B110" t="str">
            <v>Muestra base asfáltica tomada de la planta depositada entre el K8+320 y el   K 8+035 derecha.</v>
          </cell>
        </row>
        <row r="111">
          <cell r="B111" t="str">
            <v>Muestra base asfáltica tomada de la planta depositada entre el K8+180 y el   K 7+870 izquierda.</v>
          </cell>
        </row>
        <row r="112">
          <cell r="B112" t="str">
            <v>Muestra base asfáltica tomada de la planta depositada entre el K44+070 y el   K 44+100 izquierdo.</v>
          </cell>
        </row>
        <row r="113">
          <cell r="B113" t="str">
            <v>Muestra base asfáltica tomada de la planta depositada entre el K44+220 y el   K 44+250 izquierdo.</v>
          </cell>
        </row>
        <row r="114">
          <cell r="B114" t="str">
            <v>Muestra base asfáltica tomada de la planta depositada entre el K44+480 y el   K 44+510 izquierdo.</v>
          </cell>
        </row>
        <row r="115">
          <cell r="B115" t="str">
            <v>Muestra base asfáltica tomada de la planta depositada entre el K44+680 y el   K 44+710 izquierdo.</v>
          </cell>
        </row>
        <row r="116">
          <cell r="B116" t="str">
            <v>Muestra base asfáltica tomada en la via en el  K7+830  Margen izquierda lado derecho.</v>
          </cell>
        </row>
        <row r="117">
          <cell r="B117" t="str">
            <v>Muestra base asfáltica tomada en la via en el  K7+830  Margen izquierda lado izquierdo.</v>
          </cell>
        </row>
        <row r="118">
          <cell r="B118" t="str">
            <v>Muestra base asfáltica tomada en la via en el  K7+830  Margen izquierda eje.</v>
          </cell>
        </row>
        <row r="119">
          <cell r="B119" t="str">
            <v>Muestra base asfáltica tomada de la planta depositada entre el K44+715 y el   K 44+745 izquierdo.</v>
          </cell>
        </row>
        <row r="120">
          <cell r="B120" t="str">
            <v>Muestra base asfáltica tomada de la planta depositada entre el K44+900 y el   K 44+930 izquierdo.</v>
          </cell>
        </row>
        <row r="121">
          <cell r="B121" t="str">
            <v>Muestra base asfáltica tomada de la planta depositada entre el K45+830 y el   K 45+860 izquierdo.</v>
          </cell>
        </row>
        <row r="122">
          <cell r="B122" t="str">
            <v>Muestra base asfáltica tomada en la via en la berma del K45+040  lado izquierdo.</v>
          </cell>
        </row>
        <row r="123">
          <cell r="B123" t="str">
            <v>Muestra base asfáltica tomada en la via en la berma del K45+060  lado izquierdo.</v>
          </cell>
        </row>
        <row r="124">
          <cell r="B124" t="str">
            <v>Muestra base asfáltica tomada en la via en la berma del K45+100  lado izquierdo.</v>
          </cell>
        </row>
        <row r="125">
          <cell r="B125" t="str">
            <v>Muestra base asfáltica tomada de la planta depositada entre el K42+730 y el   K 42+760 izquierdo.</v>
          </cell>
        </row>
        <row r="126">
          <cell r="B126" t="str">
            <v>Muestra base asfáltica tomada de la planta depositada entre el K43+250 y el   K 43+280 izquierdo.</v>
          </cell>
        </row>
        <row r="127">
          <cell r="B127" t="str">
            <v>Muestra base asfáltica tomada de la planta depositada entre el K43+670 y el K 43+700 izquierdo.</v>
          </cell>
        </row>
        <row r="128">
          <cell r="B128" t="str">
            <v>Muestra base asfáltica tomada en la via en la berma del K42+830  lado izquierdo.</v>
          </cell>
        </row>
        <row r="129">
          <cell r="B129" t="str">
            <v>Muestra base asfáltica tomada de la planta depositada entre el K7+3900 y el   K 7+140 derecha.</v>
          </cell>
        </row>
        <row r="130">
          <cell r="B130" t="str">
            <v>Muestra base asfáltica tomada de la planta depositada entre el K43+710 y el   K 43+740 izquierdo.</v>
          </cell>
        </row>
        <row r="131">
          <cell r="B131" t="str">
            <v>Muestra base asfáltica tomada de la planta depositada entre el K44+330 y el   K 44+365 izquierdo.</v>
          </cell>
        </row>
        <row r="132">
          <cell r="B132" t="str">
            <v>Muestra base asfáltica tomada de la planta depositada entre el K44+840 y el   K 44+880 izquierdo.</v>
          </cell>
        </row>
        <row r="133">
          <cell r="B133" t="str">
            <v>Muestra base asfáltica tomada en la via en la berma del K43+840  lado izquierdo.</v>
          </cell>
        </row>
        <row r="134">
          <cell r="B134" t="str">
            <v>Muestra base asfáltica tomada en la via en la berma del K43+870  lado izquierdo.</v>
          </cell>
        </row>
        <row r="135">
          <cell r="B135" t="str">
            <v>Muestra base asfáltica tomada en la via en la berma del K43+900  lado izquierdo.</v>
          </cell>
        </row>
        <row r="136">
          <cell r="B136" t="str">
            <v>Muestra base asfáltica tomada de la planta depositada entre el K43+130 y el   K 43+165 derecha.</v>
          </cell>
        </row>
        <row r="137">
          <cell r="B137" t="str">
            <v>Muestra base asfáltica tomada de la planta depositada entre el K43+740 y el   K 43+785 derecha.</v>
          </cell>
        </row>
        <row r="138">
          <cell r="B138" t="str">
            <v>Muestra base asfáltica tomada de la planta depositada entre el K44+000 y el   K 44+040 derecha.</v>
          </cell>
        </row>
        <row r="139">
          <cell r="B139" t="str">
            <v>Muestra base asfáltica tomada de la planta depositada entre el K44+330 y el   K 44+360 derecha.</v>
          </cell>
        </row>
        <row r="140">
          <cell r="B140" t="str">
            <v>Muestra base asfáltica tomada en la via en el  K7+430  Margen izquierda fínisher.</v>
          </cell>
        </row>
        <row r="141">
          <cell r="B141" t="str">
            <v>Muestra base asfáltica tomada en la via en el  K7+430  Margen izquierda lado derecho.</v>
          </cell>
        </row>
        <row r="142">
          <cell r="B142" t="str">
            <v>Muestra base asfáltica tomada en la via en el  K7+440  Margen izquierda fínisher.</v>
          </cell>
        </row>
        <row r="143">
          <cell r="B143" t="str">
            <v>Muestra base asfáltica tomada de la planta depositada entre el K44+360 y el   K 44+380 izquierda.</v>
          </cell>
        </row>
        <row r="144">
          <cell r="B144" t="str">
            <v>Muestra base asfáltica tomada de la planta depositada entre el K44+930 y el   K 44+960 izquierda.</v>
          </cell>
        </row>
        <row r="145">
          <cell r="B145" t="str">
            <v>Muestra base asfáltica tomada de la planta depositada entre el K45+210 y el   K 45+240 izquierda.</v>
          </cell>
        </row>
        <row r="146">
          <cell r="B146" t="str">
            <v>Muestra base asfáltica tomada de la planta depositada entre el K45+840 y el   K 45+860 izquierda.</v>
          </cell>
        </row>
        <row r="147">
          <cell r="B147" t="str">
            <v>Muestra base asfáltica tomada en la via en la berma del K44+900  lado izquierdo.</v>
          </cell>
        </row>
        <row r="148">
          <cell r="B148" t="str">
            <v>Muestra base asfáltica tomada en la via en la berma del K44+930  lado izquierdo.</v>
          </cell>
        </row>
        <row r="149">
          <cell r="B149" t="str">
            <v>Muestra base asfáltica tomada en la via en la berma del K44+990  lado izquierdo.</v>
          </cell>
        </row>
        <row r="150">
          <cell r="B150" t="str">
            <v>Muestra base asfáltica tomada de la planta depositada entre el K44+840 y el   K 44+880 derecha.</v>
          </cell>
        </row>
        <row r="151">
          <cell r="B151" t="str">
            <v>Muestra base asfáltica tomada de la planta depositada entre el K45+510 y el   K 45+545 derecha.</v>
          </cell>
        </row>
        <row r="152">
          <cell r="B152" t="str">
            <v>Muestra base asfáltica tomada de la planta depositada entre el K45+800 y el   K 45+820derecha.</v>
          </cell>
        </row>
        <row r="153">
          <cell r="B153" t="str">
            <v>Muestra base asfáltica tomada de la planta depositada entre el K46+300 y el   K 46+320 derecha.</v>
          </cell>
        </row>
        <row r="154">
          <cell r="B154" t="str">
            <v>Muestra base asfáltica tomada en la via en la berma del K45+980  lado derecho.</v>
          </cell>
        </row>
        <row r="155">
          <cell r="B155" t="str">
            <v>Muestra base asfáltica tomada en la via en la berma del K46+000  lado derecho.</v>
          </cell>
        </row>
        <row r="156">
          <cell r="B156" t="str">
            <v>Muestra base asfáltica tomada en la via en la berma del K46+020  lado derecho.</v>
          </cell>
        </row>
        <row r="160">
          <cell r="B160" t="str">
            <v>Muestra base asfáltica tomada en la via en la berma del K46+680  lado derecho.</v>
          </cell>
        </row>
        <row r="161">
          <cell r="B161" t="str">
            <v>Muestra base asfáltica tomada en la via en la berma del K46+685  lado derecho.</v>
          </cell>
        </row>
        <row r="162">
          <cell r="B162" t="str">
            <v>Muestra base asfáltica tomada en la via en la berma del K46+690  lado derecho.</v>
          </cell>
        </row>
        <row r="164">
          <cell r="B164" t="str">
            <v>Muestra base asfáltica tomada en la via en la berma del K46+090  lado derecho.</v>
          </cell>
        </row>
        <row r="165">
          <cell r="B165" t="str">
            <v>Muestra base asfáltica tomada en la via en la berma del K46+090  lado derecho.</v>
          </cell>
        </row>
        <row r="166">
          <cell r="B166" t="str">
            <v>Muestra base asfáltica tomada de la planta depositada entre el K46+160 y el   K 46+180 izquierda.</v>
          </cell>
        </row>
        <row r="167">
          <cell r="B167" t="str">
            <v>Muestra base asfáltica tomada de la planta depositada entre el K46+420 y el   K 46+440 izquierda.</v>
          </cell>
        </row>
        <row r="168">
          <cell r="B168" t="str">
            <v>Muestra base asfáltica tomada de la planta depositada entre el K46+680 y el   K 46+705 izquierda.</v>
          </cell>
        </row>
        <row r="169">
          <cell r="B169" t="str">
            <v>Muestra base asfáltica tomada en la via en el  K46+300  Margen izquierda lado derecho.</v>
          </cell>
        </row>
        <row r="170">
          <cell r="B170" t="str">
            <v>Muestra base asfáltica tomada en la via en el  K46+300  Margen izquierda lado izquierdo.</v>
          </cell>
        </row>
        <row r="171">
          <cell r="B171" t="str">
            <v>Muestra base asfáltica tomada de la planta depositada entre el K46+705 y el   K 46+720 izquierda.</v>
          </cell>
        </row>
        <row r="172">
          <cell r="B172" t="str">
            <v>Muestra base asfáltica tomada de la planta depositada entre el K46+945 y el   K 46+970 izquierda.</v>
          </cell>
        </row>
        <row r="173">
          <cell r="B173" t="str">
            <v>Muestra base asfáltica tomada de la planta depositada entre el K47+140 y el   K 47+155 izquierda.</v>
          </cell>
        </row>
        <row r="174">
          <cell r="B174" t="str">
            <v>Muestra base asfáltica tomada en la via en el  K46+850  Margen izquierda lado derecho.</v>
          </cell>
        </row>
        <row r="175">
          <cell r="B175" t="str">
            <v>Muestra base asfáltica tomada en la via en el  K46+850  Margen izquierda lado izquierdo.</v>
          </cell>
        </row>
        <row r="176">
          <cell r="B176" t="str">
            <v>Muestra base asfáltica tomada de la planta depositada entre el K47+145 y el   K 47+165 derecha.</v>
          </cell>
        </row>
        <row r="177">
          <cell r="B177" t="str">
            <v>Muestra base asfáltica tomada de la planta depositada entre el K47+340 y el   K 47+360 derecha.</v>
          </cell>
        </row>
        <row r="178">
          <cell r="B178" t="str">
            <v>Muestra base asfáltica tomada de la planta depositada entre el K47+495 y el   K 47+505 derecha.</v>
          </cell>
        </row>
        <row r="179">
          <cell r="B179" t="str">
            <v>Muestra base asfáltica tomada de la planta depositada entre el K47+540 y el   K 47+550 derecha.</v>
          </cell>
        </row>
        <row r="180">
          <cell r="B180" t="str">
            <v>Muestra base asfáltica tomada de la planta depositada entre el K47+585 y el   K 47+600 derecha.</v>
          </cell>
        </row>
        <row r="181">
          <cell r="B181" t="str">
            <v>Muestra base asfáltica tomada de la planta depositada entre el K47+620 y el   K 47+635 derecha.</v>
          </cell>
        </row>
        <row r="182">
          <cell r="B182" t="str">
            <v>Muestra base asfáltica tomada en la via en el  K47+190 Margen izquierda lado izquierdo.</v>
          </cell>
        </row>
        <row r="183">
          <cell r="B183" t="str">
            <v>Muestra base asfáltica tomada en la via en el  K47+190 Margen izquierda eje.</v>
          </cell>
        </row>
        <row r="184">
          <cell r="B184" t="str">
            <v>Muestra base asfáltica tomada en la via en el  K47+190 Margen izquierda lado derecha.</v>
          </cell>
        </row>
        <row r="185">
          <cell r="B185" t="str">
            <v>Muestra base asfáltica tomada de la planta depositada entre el K46+880 y el   K 46+895 derecha.</v>
          </cell>
        </row>
        <row r="186">
          <cell r="B186" t="str">
            <v>Muestra base asfáltica tomada de la planta depositada entre el K47+070 y el   K 47+100 izquierda.</v>
          </cell>
        </row>
        <row r="187">
          <cell r="B187" t="str">
            <v>Muestra base asfáltica tomada de la planta depositada entre el K47+200 y el   K 47+220 izquierda.</v>
          </cell>
        </row>
        <row r="188">
          <cell r="B188" t="str">
            <v>Muestra base asfáltica tomada de la planta depositada entre el K47+400 y el   K 47+425 izquierda.</v>
          </cell>
        </row>
        <row r="189">
          <cell r="B189" t="str">
            <v>Muestra base asfáltica tomada en la via en el  K46+920 Margen izquierda lado izquierdo.</v>
          </cell>
        </row>
        <row r="190">
          <cell r="B190" t="str">
            <v>Muestra base asfáltica tomada en la via en el  K46+920 Margen izquierda eje.</v>
          </cell>
        </row>
        <row r="191">
          <cell r="B191" t="str">
            <v>Muestra base asfáltica tomada en la via en el  K46+920 Margen izquierda lado derecha.</v>
          </cell>
        </row>
        <row r="201">
          <cell r="B201" t="str">
            <v>Muestra base asfáltica tomada de la planta depositada entre el K48+255 y el   K 48+340 izquierda.</v>
          </cell>
        </row>
        <row r="202">
          <cell r="B202" t="str">
            <v>Muestra base asfaltica tipo A2 no representativa de la produccion posiblemente mal tomada.</v>
          </cell>
        </row>
        <row r="203">
          <cell r="B203" t="str">
            <v>Muestra base asfáltica tomada de la planta depositada entre el K48+375 y el   K 48+600 izquierda.</v>
          </cell>
        </row>
        <row r="204">
          <cell r="B204" t="str">
            <v>Muestra base asfáltica tomada en la via en el  K48+330 Margen izquierda lado izquierdo.</v>
          </cell>
        </row>
        <row r="205">
          <cell r="B205" t="str">
            <v>Muestra base asfáltica tomada en la via en el  K48+330 Margen izquierda lado derecho.</v>
          </cell>
        </row>
        <row r="206">
          <cell r="B206" t="str">
            <v>Muestra base asfáltica tomada de la planta depositada entre el K48+560 y el   K 48+725 izquierda.</v>
          </cell>
        </row>
        <row r="207">
          <cell r="B207" t="str">
            <v>Muestra base asfáltica tomada de la planta depositada entre el K48+725 y el   K 48+830 izquierda.</v>
          </cell>
        </row>
        <row r="208">
          <cell r="B208" t="str">
            <v>Muestra base asfáltica tomada de la planta depositada entre el K48+830 y el   K 48+920 izquierda.</v>
          </cell>
        </row>
        <row r="209">
          <cell r="B209" t="str">
            <v xml:space="preserve">Muestra base asfáltica tomada en la via en el  K48+680 Margen izquierda </v>
          </cell>
        </row>
        <row r="210">
          <cell r="B210" t="str">
            <v xml:space="preserve">Muestra base asfáltica tomada en la via en el  K48+680 Margen izquierda </v>
          </cell>
        </row>
        <row r="211">
          <cell r="B211" t="str">
            <v xml:space="preserve">Muestra base asfáltica tomada en la via en el  K48+680 Margen izquierda </v>
          </cell>
        </row>
        <row r="212">
          <cell r="B212" t="str">
            <v>Muestra base asfáltica tomada de la planta depositada entre el K48+550 y el   K 48+600 derecha.</v>
          </cell>
        </row>
        <row r="213">
          <cell r="B213" t="str">
            <v>Muestra base asfáltica tomada de la planta depositada entre el K48+160 y el   K 48+360 derecha.</v>
          </cell>
        </row>
        <row r="214">
          <cell r="B214" t="str">
            <v>Muestra base asfáltica tomada de la planta depositada entre el K47+640 y el   K 47+800 derecha.</v>
          </cell>
        </row>
        <row r="215">
          <cell r="B215" t="str">
            <v>Muestra base asfáltica tomada de la planta depositada entre el K47+900 y el   K 48+160 derecha.</v>
          </cell>
        </row>
        <row r="216">
          <cell r="B216" t="str">
            <v xml:space="preserve">Muestra base asfáltica tomada en la via en el  K6+200 Margen izquierda lado derecho </v>
          </cell>
        </row>
        <row r="217">
          <cell r="B217" t="str">
            <v xml:space="preserve">Muestra base asfáltica tomada en la via en el  K6+200 Margen izquierda lado izquierdo </v>
          </cell>
        </row>
        <row r="218">
          <cell r="B218" t="str">
            <v>Muestra base asfáltica tomada en la via en el  K6+200 Margen izquierda eje</v>
          </cell>
        </row>
        <row r="219">
          <cell r="B219" t="str">
            <v>Muestra base asfáltica tomada de la planta depositada entre el K49+010 y el   K 49+135 izquierda.</v>
          </cell>
        </row>
        <row r="220">
          <cell r="B220" t="str">
            <v>Muestra base asfáltica tomada de la planta depositada entre el K49+135 y el   K 49+350 izquierda.</v>
          </cell>
        </row>
        <row r="221">
          <cell r="B221" t="str">
            <v>Muestra base asfáltica tomada en la via en el  K49+175 Margen izquierda eje</v>
          </cell>
          <cell r="S221">
            <v>77.811111111111117</v>
          </cell>
        </row>
        <row r="222">
          <cell r="B222" t="str">
            <v xml:space="preserve">Muestra base asfáltica tomada en la via en el  K49+175 Margen izquierda lado izquierdo </v>
          </cell>
          <cell r="S222">
            <v>80.575757575757592</v>
          </cell>
        </row>
        <row r="223">
          <cell r="B223" t="str">
            <v xml:space="preserve">Muestra base asfáltica tomada en la via en el  K49+175  Margen izquierda lado derecho </v>
          </cell>
          <cell r="S223">
            <v>76.205009451795846</v>
          </cell>
        </row>
        <row r="224">
          <cell r="B224" t="str">
            <v>Muestra base asfáltica tomada de la planta depositada entre el K49+430 y el   K 49+580 izquierda.</v>
          </cell>
        </row>
        <row r="225">
          <cell r="B225" t="str">
            <v>Muestra base asfáltica tomada de la planta depositada entre el K49+580 y el   K 49+840 izquierda.</v>
          </cell>
        </row>
        <row r="226">
          <cell r="B226" t="str">
            <v xml:space="preserve">Muestra base asfáltica tomada en la via en el  K49+650 Margen izquierda lado izquierdo </v>
          </cell>
        </row>
        <row r="227">
          <cell r="B227" t="str">
            <v xml:space="preserve">Muestra base asfáltica tomada en la via en el  K49+650  Margen izquierda lado derecho </v>
          </cell>
        </row>
        <row r="228">
          <cell r="B228" t="str">
            <v>Muestra base asfáltica tomada de la planta depositada entre el K49+045 y el   K 49+180 derecha.</v>
          </cell>
        </row>
        <row r="229">
          <cell r="B229" t="str">
            <v>Muestra base asfáltica tomada de la planta depositada entre el K49+180 y el   K 49+225 derecha.</v>
          </cell>
        </row>
        <row r="230">
          <cell r="B230" t="str">
            <v>Muestra base asfáltica tomada en la via en el  K49+280 Margen derecha eje</v>
          </cell>
        </row>
        <row r="231">
          <cell r="B231" t="str">
            <v xml:space="preserve">Muestra base asfáltica tomada en la via en el  K49+280 Margen derecha lado izquierdo </v>
          </cell>
        </row>
        <row r="232">
          <cell r="B232" t="str">
            <v xml:space="preserve">Muestra base asfáltica tomada en la via en el  K49+280  Margen derecha lado derecho </v>
          </cell>
        </row>
        <row r="233">
          <cell r="B233" t="str">
            <v>Muestra base asfáltica tomada de la planta depositada entre el K49+500 y el   K 49+690 derecha.</v>
          </cell>
        </row>
        <row r="234">
          <cell r="B234" t="str">
            <v>Muestra base asfáltica tomada de la planta depositada entre el K49+690 y el   K 49+870 derecha.</v>
          </cell>
        </row>
        <row r="235">
          <cell r="B235" t="str">
            <v>Muestra base asfáltica tomada de la planta depositada entre el K49+870 y el   K 49+990 derecha.</v>
          </cell>
        </row>
        <row r="236">
          <cell r="B236" t="str">
            <v>Muestra base asfáltica tomada de la planta depositada entre el K49+990 y el   K 50+220 derecha.</v>
          </cell>
        </row>
        <row r="237">
          <cell r="B237" t="str">
            <v>Muestra base asfáltica tomada en la via en el  K49+950 Margen derecha eje</v>
          </cell>
        </row>
        <row r="238">
          <cell r="B238" t="str">
            <v xml:space="preserve">Muestra base asfáltica tomada en la via en el  K49+950 Margen derecha lado izquierdo </v>
          </cell>
        </row>
        <row r="239">
          <cell r="B239" t="str">
            <v xml:space="preserve">Muestra base asfáltica tomada en la via en el  K49+950  Margen derecha lado derecho </v>
          </cell>
        </row>
        <row r="240">
          <cell r="B240" t="str">
            <v>Muestra base asfáltica tomada de la planta depositada entre el K50+320 y el   K 50+500 derecha.</v>
          </cell>
        </row>
        <row r="241">
          <cell r="B241" t="str">
            <v>Muestra base asfáltica tomada de la planta depositada entre el K50+500 y el   K 50+810 derecha.</v>
          </cell>
        </row>
        <row r="242">
          <cell r="B242" t="str">
            <v>Muestra base asfáltica tomada en la via en el  K50+400 Margen derecha eje</v>
          </cell>
        </row>
        <row r="243">
          <cell r="B243" t="str">
            <v xml:space="preserve">Muestra base asfáltica tomada en la via en el  K50+400 Margen derecha lado izquierdo </v>
          </cell>
        </row>
        <row r="244">
          <cell r="B244" t="str">
            <v xml:space="preserve">Muestra base asfáltica tomada en la via en el  K50+400  Margen derecha lado derecho </v>
          </cell>
        </row>
        <row r="245">
          <cell r="B245" t="str">
            <v>Muestra base asfaltica tipo A2 no representativa de la produccion posiblemente mal tomada.</v>
          </cell>
        </row>
        <row r="246">
          <cell r="B246" t="str">
            <v>Muestra base asfáltica tomada de la planta depositada entre el K49+440 y el   K 50+980 derecha.</v>
          </cell>
        </row>
        <row r="247">
          <cell r="B247" t="str">
            <v>Muestra base asfáltica tomada de la planta depositada entre el K49+990 y el   K 50+295 izquierda.</v>
          </cell>
        </row>
        <row r="248">
          <cell r="B248" t="str">
            <v>Muestra base asfáltica tomada en la via en el  K50+050 Margen derecha eje</v>
          </cell>
        </row>
        <row r="249">
          <cell r="B249" t="str">
            <v xml:space="preserve">Muestra base asfáltica tomada en la via en el  K50+050 Margen derecha lado izquierdo </v>
          </cell>
        </row>
        <row r="250">
          <cell r="B250" t="str">
            <v>Muestra base asfáltica tomada de la planta depositada entre el K5+990 y el   K 5+780 derecha.</v>
          </cell>
        </row>
        <row r="251">
          <cell r="B251" t="str">
            <v>Muestra base asfáltica tomada de la planta depositada entre el K5+780 y el   K 5+805 derecha.</v>
          </cell>
        </row>
        <row r="252">
          <cell r="B252" t="str">
            <v>Muestra base asfáltica tomada en la via en el  K5+720 Margen derecha eje</v>
          </cell>
        </row>
        <row r="253">
          <cell r="B253" t="str">
            <v xml:space="preserve">Muestra base asfáltica tomada en la via en el  K5+720 Margen derecha lado izquierdo </v>
          </cell>
        </row>
        <row r="254">
          <cell r="B254" t="str">
            <v>Muestra base asfáltica tomada en la via en el  K5+720 Margen derecha derecha</v>
          </cell>
        </row>
        <row r="255">
          <cell r="B255" t="str">
            <v>Muestra base asfáltica tomada de la planta depositada entre el K50+525 y el   K 50+680 izquierdo.</v>
          </cell>
        </row>
        <row r="256">
          <cell r="B256" t="str">
            <v>Muestra base asfáltica tomada de la planta depositada entre el K50+680 y el   K 50+850 izquierdo.</v>
          </cell>
        </row>
        <row r="257">
          <cell r="B257" t="str">
            <v>Muestra base asfáltica tomada de la planta depositada entre el K50+680 y el   K 50+850 izquierdo.</v>
          </cell>
        </row>
        <row r="258">
          <cell r="B258" t="str">
            <v xml:space="preserve">Muestra base asfáltica tomada en la via en el  K50+800 Margen  izquierdo </v>
          </cell>
        </row>
        <row r="259">
          <cell r="B259" t="str">
            <v xml:space="preserve">Muestra base asfáltica tomada en la via en el  K50+800 Margen  izquierdo </v>
          </cell>
        </row>
        <row r="260">
          <cell r="B260" t="str">
            <v>Muestra base asfáltica tomada de la planta depositada entre el K10+280 entrada a pelaya.</v>
          </cell>
          <cell r="S260" t="str">
            <v xml:space="preserve">Volumen  produccion acumulado del dia  40 m Volumen acumulado total 16866         . </v>
          </cell>
        </row>
        <row r="261">
          <cell r="B261" t="str">
            <v>Muestra base asfáltica tomada de la planta depositada entre el K50+800 y el   K 51+020 derecha.</v>
          </cell>
          <cell r="S261" t="str">
            <v xml:space="preserve">Volumen  produccion acumulada del dia  105 m Volumen acumulado total 16971         . </v>
          </cell>
        </row>
        <row r="262">
          <cell r="B262" t="str">
            <v>Muestra base asfáltica tomada de la planta depositada entre el K51+020 y el   K 51+200 derecha.</v>
          </cell>
          <cell r="S262" t="str">
            <v xml:space="preserve">Volumen  produccion acumulada del dia  220 m Volumen acumulado total 17186         . </v>
          </cell>
        </row>
        <row r="263">
          <cell r="B263" t="str">
            <v>Muestra base asfáltica tomada de la planta depositada entre el K51+200 y el   K 51+340 derecha.</v>
          </cell>
          <cell r="S263" t="str">
            <v xml:space="preserve">Volumen  produccion acumulada del dia  358 m Volumen acumulado total 17224         . </v>
          </cell>
        </row>
        <row r="264">
          <cell r="B264" t="str">
            <v>Muestra base asfáltica tomada de la planta depositada entre el K50+850 y el   K 51+100 izquierda.</v>
          </cell>
          <cell r="S264" t="str">
            <v>Volumen  produccion acumulada del dia  100 m Volumen acumulado total 17324.</v>
          </cell>
        </row>
        <row r="265">
          <cell r="B265" t="str">
            <v>Muestra base asfáltica tomada de la planta depositada entre el K51+100 y el   K 51+215 izquierda.</v>
          </cell>
          <cell r="S265" t="str">
            <v>Volumen  produccion acumulada del dia  220 m Volumen acumulado total 17444.</v>
          </cell>
        </row>
        <row r="266">
          <cell r="B266" t="str">
            <v>Muestra base asfáltica tomada de la planta depositada entre el K51+215 y el   K 51+500 izquierda.</v>
          </cell>
          <cell r="S266" t="str">
            <v>Volumen  produccion acumulada del dia  423 m Volumen acumulado total 17647.</v>
          </cell>
        </row>
        <row r="267">
          <cell r="B267" t="str">
            <v>Muestra base asfáltica tomada de la planta depositada entre el K50+970 y el   K 51+375 derecha.</v>
          </cell>
          <cell r="S267" t="str">
            <v>Volumen  produccion acumulada del dia  90 m Volumen acumulado total 17737.</v>
          </cell>
        </row>
        <row r="268">
          <cell r="B268" t="str">
            <v>Muestra base asfáltica tomada de la planta depositada entre el K51+375 y el   K 51+520 derecha.</v>
          </cell>
          <cell r="S268" t="str">
            <v>Volumen  produccion acumulada del dia  190 m Volumen acumulado total 17837.</v>
          </cell>
        </row>
        <row r="269">
          <cell r="B269" t="str">
            <v>Muestra base asfáltica tomada de la planta depositada entre el K51+520 y el   K 51+670 derecha.</v>
          </cell>
          <cell r="S269" t="str">
            <v>Volumen  produccion acumulada del dia  299 m Volumen acumulado total 17946.</v>
          </cell>
        </row>
        <row r="270">
          <cell r="B270" t="str">
            <v>Muestra base asfáltica tomada de la planta depositada entre el K46+820 y el   K 47+240 izquierdo.</v>
          </cell>
          <cell r="S270" t="str">
            <v>Volumen  produccion acumulada del dia  60 m Volumen acumulado total 18006.</v>
          </cell>
        </row>
        <row r="271">
          <cell r="B271" t="str">
            <v>Muestra base asfáltica tomada de la planta depositada entre el K47+240 y el   K 47+610 izquierdo.</v>
          </cell>
          <cell r="S271" t="str">
            <v>Volumen  produccion acumulada del dia  130 m Volumen acumulado total 18076.</v>
          </cell>
        </row>
        <row r="272">
          <cell r="B272" t="str">
            <v>Muestra base asfáltica tomada en la via en el  K47+035 Margen izquierda eje</v>
          </cell>
          <cell r="S272" t="str">
            <v>Volumen  produccion acumulada del dia  260 m Volumen acumulado total 18206.</v>
          </cell>
        </row>
        <row r="273">
          <cell r="B273" t="str">
            <v>Muestra base asfáltica tomada en la via en el  K47+035 Margen izquierda derecha</v>
          </cell>
          <cell r="S273" t="str">
            <v>Volumen  produccion acumulada del dia  260 m Volumen acumulado total 18206.</v>
          </cell>
        </row>
        <row r="274">
          <cell r="B274" t="str">
            <v>Muestra base asfáltica tomada en la via en el  K47+035 Margen izquierda izquierda</v>
          </cell>
          <cell r="S274" t="str">
            <v>Volumen  produccion acumulada del dia  260 m Volumen acumulado total 18206.</v>
          </cell>
        </row>
        <row r="275">
          <cell r="B275" t="str">
            <v>Muestra base asfáltica tomada de la planta depositada entre el K52+350 y el   K 52+510 derecha.</v>
          </cell>
          <cell r="S275" t="str">
            <v>Volumen  produccion acumulada del dia  120 m Volumen acumulado total 18326.</v>
          </cell>
        </row>
        <row r="276">
          <cell r="B276" t="str">
            <v>Muestra base asfáltica tomada de la planta depositada entre el K53+510 y el   K 52+100 derecha.</v>
          </cell>
          <cell r="S276" t="str">
            <v>Volumen  produccion acumulada del dia  250 m Volumen acumulado total 18456.</v>
          </cell>
        </row>
        <row r="277">
          <cell r="B277" t="str">
            <v>Muestra base asfáltica tomada de la planta depositada entre el K52+100 y el   K 52+330 derecha.</v>
          </cell>
          <cell r="S277" t="str">
            <v>Volumen  produccion acumulada del dia  455 m Volumen acumulado total 18661.</v>
          </cell>
        </row>
        <row r="278">
          <cell r="B278" t="str">
            <v>Muestra base asfáltica tomada en la via en el  K52+030 Margen derecha lado derecho</v>
          </cell>
          <cell r="S278" t="str">
            <v>Volumen  produccion acumulada del dia  455 m Volumen acumulado total 18661.</v>
          </cell>
        </row>
        <row r="279">
          <cell r="B279" t="str">
            <v>Muestra base asfáltica tomada en la via en el  K52+030 Margen derecha lado izquierdo</v>
          </cell>
          <cell r="S279" t="str">
            <v>Volumen  produccion acumulada del dia  455 m Volumen acumulado total 18661.</v>
          </cell>
        </row>
        <row r="280">
          <cell r="B280" t="str">
            <v>Muestra base asfáltica tomada en la via en el  K52+030 Margen derecha eje</v>
          </cell>
          <cell r="S280" t="str">
            <v>Volumen  produccion acumulada del dia  455 m Volumen acumulado total 18661.</v>
          </cell>
        </row>
        <row r="281">
          <cell r="B281" t="str">
            <v>Muestra base asfáltica tomada de la planta depositada entre el K51+504 y el   K 47+570 izquierdo.</v>
          </cell>
          <cell r="S281" t="str">
            <v>Volumen  produccion acumulada del dia  80 m Volumen acumulado total 18741.</v>
          </cell>
        </row>
        <row r="282">
          <cell r="B282" t="str">
            <v>Muestra base asfáltica tomada de la planta depositada entre el K51+570 y el   K 51+700 izquierdo.</v>
          </cell>
          <cell r="S282" t="str">
            <v>Volumen  produccion acumulada del dia 190 m Volumen acumulado total 18851.</v>
          </cell>
        </row>
        <row r="283">
          <cell r="B283" t="str">
            <v>Muestra base asfáltica tomada de la planta depositada entre el K51+700 y el   K 51+860 izquierdo.</v>
          </cell>
          <cell r="S283" t="str">
            <v>Volumen  produccion acumulada del dia 320 m Volumen acumulado total 18974.</v>
          </cell>
        </row>
        <row r="284">
          <cell r="B284" t="str">
            <v>Muestra base asfáltica tomada de la planta depositada entre el K51+860 y el   K 51+930 izquierdo.</v>
          </cell>
          <cell r="S284" t="str">
            <v>Volumen  produccion acumulada del dia 633 m Volumen acumulado total 19294.</v>
          </cell>
        </row>
        <row r="285">
          <cell r="B285" t="str">
            <v>Muestra base asfáltica tomada en la via en el  K51+652 Margen izquierda eje</v>
          </cell>
          <cell r="S285" t="str">
            <v>Volumen  produccion acumulada del dia 633 m Volumen acumulado total 19294.</v>
          </cell>
        </row>
        <row r="286">
          <cell r="B286" t="str">
            <v>Muestra base asfáltica tomada en la via en el  K51+652 Margen izquierda derecha</v>
          </cell>
          <cell r="S286" t="str">
            <v>Volumen  produccion acumulada del dia 633 m Volumen acumulado total 19294.</v>
          </cell>
        </row>
        <row r="287">
          <cell r="B287" t="str">
            <v>Muestra base asfáltica tomada en la via en el  K51+652 Margen izquierda izquierda</v>
          </cell>
          <cell r="S287" t="str">
            <v>Volumen  produccion acumulada del dia 633 m Volumen acumulado total 19294.</v>
          </cell>
        </row>
        <row r="288">
          <cell r="B288" t="str">
            <v>Muestra base asfáltica tomada de la planta depositada entre el K51+970 y el   K 52+040 izquierdo.</v>
          </cell>
          <cell r="S288" t="str">
            <v>Volumen  produccion acumulada del dia 80 m Volumen acumulado total 19374.</v>
          </cell>
        </row>
        <row r="289">
          <cell r="B289" t="str">
            <v>Muestra base asfáltica tomada de la planta depositada entre el K52+040 y el   K 52+110 izquierdo.</v>
          </cell>
          <cell r="S289" t="str">
            <v>Volumen  produccion acumulada del dia 150 m Volumen acumulado total 19444.</v>
          </cell>
        </row>
        <row r="290">
          <cell r="B290" t="str">
            <v>Muestra base asfáltica tomada de la planta depositada entre el K52+110 y el   K 52+180 izquierdo.</v>
          </cell>
          <cell r="S290" t="str">
            <v>Volumen  produccion acumulada del dia 220 m Volumen acumulado total 19514.</v>
          </cell>
        </row>
        <row r="291">
          <cell r="B291" t="str">
            <v>Muestra base asfáltica tomada de la planta depositada entre el K52+180 y el   K 52+260 izquierdo.</v>
          </cell>
          <cell r="S291" t="str">
            <v>Volumen  produccion acumulada del dia 293 m Volumen acumulado total 19587.</v>
          </cell>
        </row>
        <row r="292">
          <cell r="B292" t="str">
            <v>Muestra base asfáltica tomada en la via en el  K52+080 Margen izquierda .</v>
          </cell>
          <cell r="S292" t="str">
            <v>Volumen  produccion acumulada del dia 293 m Volumen acumulado total 19587.</v>
          </cell>
        </row>
        <row r="293">
          <cell r="B293" t="str">
            <v>Muestra base asfáltica tomada de la planta depositada entre el K52+330 y el   K 52+420 izquierdo.</v>
          </cell>
          <cell r="S293" t="str">
            <v>Volumen  produccion acumulada del dia 80 m Volumen acumulado total 19667.</v>
          </cell>
        </row>
        <row r="294">
          <cell r="B294" t="str">
            <v>Muestra base asfáltica tomada de la planta depositada entre el K52+420 y el   K 52+470 izquierdo.</v>
          </cell>
          <cell r="S294" t="str">
            <v>Volumen  produccion acumulada del dia 130 m Volumen acumulado total 19717.</v>
          </cell>
        </row>
        <row r="295">
          <cell r="B295" t="str">
            <v>Muestra base asfáltica tomada de la planta depositada entre el K52+470 y el   K 52+520 izquierdo.</v>
          </cell>
          <cell r="S295" t="str">
            <v>Volumen  produccion acumulada del dia 200 m Volumen acumulado total 19787.</v>
          </cell>
        </row>
        <row r="296">
          <cell r="B296" t="str">
            <v>Muestra base asfáltica tomada de la planta depositada entre el K52+520 y el   K 52+625 izquierdo.</v>
          </cell>
          <cell r="S296" t="str">
            <v>Volumen  produccion acumulada del dia 380 m Volumen acumulado total 19967.</v>
          </cell>
        </row>
        <row r="297">
          <cell r="B297" t="str">
            <v>Muestra base asfáltica tomada en la via en el  K52+600 Margen izquierda eje</v>
          </cell>
          <cell r="S297" t="str">
            <v>Volumen  produccion acumulada del dia 380 m Volumen acumulado total 19967.</v>
          </cell>
        </row>
        <row r="298">
          <cell r="B298" t="str">
            <v>Muestra base asfáltica tomada en la via en el  K52+600 Margen izquierda derecha</v>
          </cell>
          <cell r="S298" t="str">
            <v>Volumen  produccion acumulada del dia 380 m Volumen acumulado total 19967.</v>
          </cell>
        </row>
        <row r="299">
          <cell r="B299" t="str">
            <v>Muestra base asfáltica tomada en la via en el  K52+600 Margen izquierda izquierda</v>
          </cell>
          <cell r="S299" t="str">
            <v>Volumen  produccion acumulada del dia 380 m Volumen acumulado total 19967.</v>
          </cell>
        </row>
        <row r="300">
          <cell r="B300" t="str">
            <v>Muestra base asfáltica tomada de la planta depositada entre el K52+515 y el   K 52+550 izquierdo contenido de asfalto alto posible error de pesaje.</v>
          </cell>
          <cell r="S300" t="str">
            <v>Volumen  produccion acumulada del dia 438 m Volumen acumulado total 20405.</v>
          </cell>
        </row>
        <row r="301">
          <cell r="B301" t="str">
            <v>Muestra base asfáltica tomada de la planta depositada entre el K52+550 y el   K 52+685 izquierdo.</v>
          </cell>
          <cell r="S301" t="str">
            <v>Volumen  produccion acumulada del dia 438 m Volumen acumulado total 20405.</v>
          </cell>
        </row>
        <row r="302">
          <cell r="B302" t="str">
            <v>Muestra base asfáltica tomada en la via en el  K52+520 Margen derecha eje</v>
          </cell>
          <cell r="S302" t="str">
            <v>Volumen  produccion acumulada del dia 438 m Volumen acumulado total 20405.</v>
          </cell>
        </row>
        <row r="303">
          <cell r="B303" t="str">
            <v>Muestra base asfáltica tomada en la via en el  K52+520 Margen derecha derecha</v>
          </cell>
          <cell r="S303" t="str">
            <v>Volumen  produccion acumulada del dia 438 m Volumen acumulado total 20405.</v>
          </cell>
        </row>
        <row r="304">
          <cell r="B304" t="str">
            <v>Muestra base asfáltica tomada en la via en el  K52+520 Margen derecha izquierda</v>
          </cell>
          <cell r="S304" t="str">
            <v>Volumen  produccion acumulada del dia 438 m Volumen acumulado total 20405.</v>
          </cell>
        </row>
        <row r="305">
          <cell r="B305" t="str">
            <v>Muestra base asfáltica tomada de la planta depositada entre el K52+685 y el   K 52+715 izquierdo.</v>
          </cell>
          <cell r="S305" t="str">
            <v>Volumen  produccion acumulada del dia 492 m Volumen acumulado total 20897.</v>
          </cell>
        </row>
        <row r="306">
          <cell r="B306" t="str">
            <v>Muestra base asfáltica tomada de la planta depositada entre el K52+715 y el   K 52+771 izquierdo.</v>
          </cell>
          <cell r="S306" t="str">
            <v>Volumen  produccion acumulada del dia 492 m Volumen acumulado total 20897.</v>
          </cell>
        </row>
        <row r="307">
          <cell r="B307" t="str">
            <v>Muestra base asfáltica tomada de la planta depositada entre el K52+771 y el   K 52+826 izquierdo.</v>
          </cell>
          <cell r="S307" t="str">
            <v>Volumen  produccion acumulada del dia 492 m Volumen acumulado total 20897.</v>
          </cell>
        </row>
        <row r="308">
          <cell r="B308" t="str">
            <v>Muestra base asfáltica tomada de la planta depositada entre el K52+826 y el   K 52+855 izquierdo.</v>
          </cell>
          <cell r="S308" t="str">
            <v>Volumen  produccion acumulada del dia 492 m Volumen acumulado total 20897.</v>
          </cell>
        </row>
        <row r="309">
          <cell r="B309" t="str">
            <v>Muestra base asfáltica tomada en la via en el  K52+760 Margen izquierda derecha</v>
          </cell>
          <cell r="S309" t="str">
            <v>Volumen  produccion acumulada del dia 492 m Volumen acumulado total 20897.</v>
          </cell>
        </row>
        <row r="310">
          <cell r="B310" t="str">
            <v>Muestra base asfáltica tomada en la via en el  K52+760 Margen izquierda izquierda</v>
          </cell>
          <cell r="S310" t="str">
            <v>Volumen  produccion acumulada del dia 492 m Volumen acumulado total 20897.</v>
          </cell>
        </row>
        <row r="311">
          <cell r="B311" t="str">
            <v>Muestra base asfáltica tomada en la via en el  K52+760 Margen izquierda eje</v>
          </cell>
          <cell r="S311" t="str">
            <v>Volumen  produccion acumulada del dia 492 m Volumen acumulado total 20897.</v>
          </cell>
        </row>
        <row r="312">
          <cell r="B312" t="str">
            <v>Muestra base asfáltica tomada en planta depositada en el K52+860 al K52+980 derecha.</v>
          </cell>
          <cell r="S312" t="str">
            <v>Volumen  produccion acumulada del dia 220 m Volumen acumulado total 21117.</v>
          </cell>
        </row>
        <row r="313">
          <cell r="B313" t="str">
            <v>Muestra base asfáltica tomada en planta depositada en el K52+980 al K53+000 derecha.</v>
          </cell>
          <cell r="S313" t="str">
            <v>Volumen  produccion acumulada del dia 220 m Volumen acumulado total 21117.</v>
          </cell>
        </row>
        <row r="314">
          <cell r="B314" t="str">
            <v>Muestra base asfáltica tomada en la via en el  K52+900 Margen derecha eje</v>
          </cell>
          <cell r="S314" t="str">
            <v>Volumen  produccion acumulada del dia 220 m Volumen acumulado total 21117.</v>
          </cell>
        </row>
        <row r="315">
          <cell r="B315" t="str">
            <v>Muestra base asfáltica tomada en la via en el  K52+900 Margen derecha derecha.</v>
          </cell>
          <cell r="S315" t="str">
            <v>Volumen  produccion acumulada del dia 220 m Volumen acumulado total 21117.</v>
          </cell>
        </row>
        <row r="316">
          <cell r="B316" t="str">
            <v>Muestra base asfáltica tomada en la via en el  K52+900 Margen derecha izquierda.</v>
          </cell>
          <cell r="S316" t="str">
            <v>Volumen  produccion acumulada del dia 220 m Volumen acumulado total 21117.</v>
          </cell>
        </row>
        <row r="317">
          <cell r="B317" t="str">
            <v>Muestra base asfáltica tomada en planta depositada en el K52+750 al K52+860 izquierda.</v>
          </cell>
          <cell r="S317" t="str">
            <v>Volumen  mezcla producida en el  dia 164 m Volumen acumulado total 21281.</v>
          </cell>
        </row>
        <row r="318">
          <cell r="B318" t="str">
            <v>Muestra base asfáltica tomada en planta depositada en el K52+860 al K52+980 izquierda.</v>
          </cell>
          <cell r="S318" t="str">
            <v>Volumen  mezcla producida en el  dia 164 m Volumen acumulado total 21281.</v>
          </cell>
        </row>
        <row r="319">
          <cell r="B319" t="str">
            <v>Muestra base asfáltica tomada en la via en el  K52+760 Margen izquierda derecha.</v>
          </cell>
          <cell r="S319" t="str">
            <v>Volumen  mezcla producida en el  dia 164 m Volumen acumulado total 21281.</v>
          </cell>
        </row>
        <row r="320">
          <cell r="B320" t="str">
            <v>Muestra base asfáltica tomada en la via en el  K52+760 Margen izquierda eje.</v>
          </cell>
          <cell r="S320" t="str">
            <v>Volumen  mezcla producida en el  dia 164 m Volumen acumulado total 21281.</v>
          </cell>
        </row>
        <row r="321">
          <cell r="B321" t="str">
            <v>Muestra base asfáltica tomada en la via en el  K52+760 Margen izquierda derecha.</v>
          </cell>
          <cell r="S321" t="str">
            <v>Volumen  mezcla producida en el  dia 164 m Volumen acumulado total 21281.</v>
          </cell>
        </row>
        <row r="322">
          <cell r="B322" t="str">
            <v>Muestra base asfáltica tomada en planta depositada en el K52+980 al K53+230 izquierda.</v>
          </cell>
          <cell r="S322" t="str">
            <v>Volumen  mezcla producida en el  dia 417 m Volumen acumulado total 21698.</v>
          </cell>
        </row>
        <row r="323">
          <cell r="B323" t="str">
            <v>Muestra base asfáltica tomada en planta depositada en el K52+230 al K53+500 izquierda.</v>
          </cell>
          <cell r="S323" t="str">
            <v>Volumen  mezcla producida en el  dia 417 m Volumen acumulado total 21698.</v>
          </cell>
        </row>
        <row r="324">
          <cell r="B324" t="str">
            <v>Muestra base asfáltica tomada en planta depositada en el K53+050 al K53+660 eje.</v>
          </cell>
          <cell r="S324" t="str">
            <v>Volumen  mezcla producida en el  dia 206 m Volumen acumulado total 21904.</v>
          </cell>
        </row>
        <row r="325">
          <cell r="B325" t="str">
            <v>Muestra base asfáltica tomada en planta depositada en el K53+160 al K53+410 derecha.</v>
          </cell>
          <cell r="S325" t="str">
            <v>Volumen  mezcla producida en el  dia 178 m Volumen acumulado total 22082.</v>
          </cell>
        </row>
        <row r="326">
          <cell r="B326" t="str">
            <v>Muestra base asfáltica tomada en planta depositada en el K53+500 al K53+670 izquierda.</v>
          </cell>
          <cell r="S326" t="str">
            <v>Volumen  mezcla producida en el  dia 125 m Volumen acumulado total 22207.</v>
          </cell>
        </row>
        <row r="327">
          <cell r="B327" t="str">
            <v>Muestra base asfáltica tomada en planta depositada en el K53+670 al K53+530 .</v>
          </cell>
          <cell r="S327" t="str">
            <v>Volumen  mezcla producida en el  dia 285 m Volumen acumulado total 22492.</v>
          </cell>
        </row>
        <row r="328">
          <cell r="B328" t="str">
            <v>Muestra base asfáltica tomada en planta depositada en el K53+660 al K53+776 derecha.</v>
          </cell>
          <cell r="S328" t="str">
            <v>Volumen mezcla producida en el  dia 425 m Volumen acumulado total 22917.</v>
          </cell>
        </row>
        <row r="329">
          <cell r="B329" t="str">
            <v>Muestra base asfáltica tomada en planta depositada en el K53+776 al K53+860 derecha.</v>
          </cell>
          <cell r="S329" t="str">
            <v>Volumen mezcla producida en el  dia 425 m Volumen acumulado total 22917.</v>
          </cell>
        </row>
        <row r="330">
          <cell r="B330" t="str">
            <v>Muestra base asfáltica tomada en planta depositada en el K53+860 al K54+010 derecha.</v>
          </cell>
          <cell r="S330" t="str">
            <v>Volumen mezcla producida en el  dia 425 m Volumen acumulado total 22917.</v>
          </cell>
        </row>
        <row r="331">
          <cell r="B331" t="str">
            <v>Muestra base asfáltica tomada en planta depositada en el K53+850 al K53+905 izquierda.</v>
          </cell>
          <cell r="S331" t="str">
            <v>Volumen mezcla producida en el  dia 425 m Volumen acumulado total 22917.</v>
          </cell>
        </row>
        <row r="332">
          <cell r="B332" t="str">
            <v>Muestra base asfáltica tomada en planta depositada en el K53+905 al K53+938 izquierda.</v>
          </cell>
          <cell r="S332" t="str">
            <v>Volumen mezcla producida en el  dia 64 m Volumen acumulado total 22981.</v>
          </cell>
        </row>
        <row r="333">
          <cell r="B333" t="str">
            <v>Muestra base asfáltica tomada en planta depositada en el K53+938 al K54+150 izquierda.</v>
          </cell>
          <cell r="S333" t="str">
            <v>Volumen mezcla producida en el  dia 398 m Volumen acumulado total 23379.</v>
          </cell>
        </row>
        <row r="334">
          <cell r="B334" t="str">
            <v>Muestra base asfáltica tomada en planta depositada en el K54+150 al K54+380 izquierda.</v>
          </cell>
          <cell r="S334" t="str">
            <v>Volumen mezcla producida en el  dia 398 m Volumen acumulado total 23379.</v>
          </cell>
        </row>
        <row r="335">
          <cell r="B335" t="str">
            <v>Muestra base asfáltica tomada en planta depositada en el K54+020 al K54+160 derecha.</v>
          </cell>
          <cell r="S335" t="str">
            <v>Volumen mezcla producida en el  dia 219 m Volumen acumulado total 23598.</v>
          </cell>
        </row>
        <row r="336">
          <cell r="B336" t="str">
            <v>Muestra base asfáltica tomada en planta depositada en el K54+160 al K54+340 derecha.</v>
          </cell>
          <cell r="S336" t="str">
            <v>Volumen mezcla producida en el  dia 219 m Volumen acumulado total 23598.</v>
          </cell>
        </row>
        <row r="337">
          <cell r="B337" t="str">
            <v>Muestra base asfáltica tomada en planta depositada en el K54+340 al K54+610 derecha.</v>
          </cell>
          <cell r="S337" t="str">
            <v>Volumen mezcla producida en el  dia 545 m Volumen acumulado total 24143.</v>
          </cell>
        </row>
        <row r="338">
          <cell r="B338" t="str">
            <v>Muestra base asfáltica tomada en planta depositada en el K54+610 al K54+820 derecha.</v>
          </cell>
          <cell r="S338" t="str">
            <v>Volumen mezcla producida en el  dia 545 m Volumen acumulado total 24143.</v>
          </cell>
        </row>
        <row r="339">
          <cell r="B339" t="str">
            <v>Muestra base asfáltica tomada en planta depositada en el K54+820 al K55+210 derecha.</v>
          </cell>
          <cell r="S339" t="str">
            <v>Volumen mezcla producida en el  dia 545 m Volumen acumulado total 24143.</v>
          </cell>
        </row>
        <row r="340">
          <cell r="B340" t="str">
            <v>Muestra base asfáltica tomada en planta depositada en el K54+640 al K54+970 izquierda.</v>
          </cell>
          <cell r="S340" t="str">
            <v>Volumen mezcla producida en el  dia 235 m Volumen acumulado total 24378.</v>
          </cell>
        </row>
        <row r="341">
          <cell r="B341" t="str">
            <v>Muestra base asfáltica tomada en planta depositada en el K54+970 al K55+260 izquierda.</v>
          </cell>
          <cell r="S341" t="str">
            <v>Volumen mezcla producida en el  dia 235 m Volumen acumulado total 24378.</v>
          </cell>
        </row>
        <row r="342">
          <cell r="B342" t="str">
            <v>Muestra base asfáltica tomada en planta depositada en el K55+260 al K55+400 izquierda.</v>
          </cell>
          <cell r="S342" t="str">
            <v>Volumen mezcla producida en el  dia 68 m Volumen acumulado total 24446.</v>
          </cell>
        </row>
        <row r="343">
          <cell r="B343" t="str">
            <v>Muestra base asfáltica tomada en planta depositada en el K55+400 al K55+550 izquierda.</v>
          </cell>
          <cell r="S343" t="str">
            <v>Volumen mezcla producida en el  dia 68 m Volumen acumulado total 24446.</v>
          </cell>
        </row>
        <row r="344">
          <cell r="B344" t="str">
            <v>Muestra base asfáltica tomada en planta depositada en el K55+315 al K55+600 derecha.</v>
          </cell>
          <cell r="S344" t="str">
            <v>Volumen mezcla producida en el  dia 126 m Volumen acumulado total 24572.</v>
          </cell>
        </row>
        <row r="345">
          <cell r="B345" t="str">
            <v>Muestra base asfáltica tomada en planta depositada en el K55+600 al K55+770 derecha.</v>
          </cell>
          <cell r="S345" t="str">
            <v>Volumen mezcla producida en el  dia 126 m Volumen acumulado total 24572.</v>
          </cell>
        </row>
        <row r="346">
          <cell r="B346" t="str">
            <v>Muestra base asfáltica tomada en planta depositada en el K55+526 al K55+940 Izquierda.</v>
          </cell>
          <cell r="S346" t="str">
            <v>Volumen mezcla producida en el  dia 359 m Volumen acumulado total 24931.</v>
          </cell>
        </row>
        <row r="347">
          <cell r="B347" t="str">
            <v>Muestra base asfáltica tomada en planta depositada en el K55+940 al K56+130 Izquierda.</v>
          </cell>
          <cell r="S347" t="str">
            <v>Volumen mezcla producida en el  dia 359 m Volumen acumulado total 24931.</v>
          </cell>
        </row>
        <row r="348">
          <cell r="B348" t="str">
            <v>Muestra base asfáltica tomada en planta depositada en el K56+130 al K56+425 Izquierda.</v>
          </cell>
          <cell r="S348" t="str">
            <v>Volumen mezcla producida en el  dia 359 m Volumen acumulado total 24931.</v>
          </cell>
        </row>
        <row r="349">
          <cell r="B349" t="str">
            <v>Muestra base asfáltica tomada en planta depositada en el K55+770 al K56+360 Derecha.</v>
          </cell>
          <cell r="S349" t="str">
            <v>Volumen mezcla producida en el  dia 491 m Volumen acumulado total 25422.</v>
          </cell>
        </row>
        <row r="350">
          <cell r="B350" t="str">
            <v>Muestra base asfáltica tomada en planta depositada en el K56+360 al K56+940 Derecha.</v>
          </cell>
          <cell r="S350" t="str">
            <v>Volumen mezcla producida en el  dia 491 m Volumen acumulado total 25422.</v>
          </cell>
        </row>
        <row r="351">
          <cell r="B351" t="str">
            <v>Muestra base asfáltica tomada en planta depositada en el K56+420 al K56+940 Izquierda.</v>
          </cell>
          <cell r="S351" t="str">
            <v>Volumen mezcla producida en el  dia 502 m Volumen acumulado total 25924.</v>
          </cell>
        </row>
        <row r="352">
          <cell r="B352" t="str">
            <v>Muestra base asfáltica tomada en planta depositada en el K56+940 al K57+050 Izquierda.</v>
          </cell>
          <cell r="S352" t="str">
            <v>Volumen mezcla producida en el  dia 502 m Volumen acumulado total 25924.</v>
          </cell>
        </row>
        <row r="353">
          <cell r="B353" t="str">
            <v>Muestra base asfáltica tomada en planta depositada en el K57+050 al K57+320 Izquierda.</v>
          </cell>
          <cell r="S353" t="str">
            <v>Volumen mezcla producida en el  dia 502 m Volumen acumulado total 25924.</v>
          </cell>
        </row>
        <row r="354">
          <cell r="B354" t="str">
            <v>Muestra base asfáltica tomada en planta depositada en el K57+320 al K57+560 Izquierda.</v>
          </cell>
          <cell r="S354" t="str">
            <v>Volumen mezcla producida en el  dia 502 m Volumen acumulado total 25924.</v>
          </cell>
        </row>
        <row r="355">
          <cell r="B355" t="str">
            <v>Muestra base asfáltica tomada en planta depositada en el K56+930 al K57+260 Derecha.</v>
          </cell>
          <cell r="S355" t="str">
            <v>Volumen mezcla producida en el  dia 331 m Volumen acumulado total 26255.</v>
          </cell>
        </row>
        <row r="356">
          <cell r="B356" t="str">
            <v>Muestra base asfáltica tomada en planta depositada en el K57+260 al K57+560 Derecha.</v>
          </cell>
          <cell r="S356" t="str">
            <v>Volumen mezcla producida en el  dia 331 m Volumen acumulado total 26255.</v>
          </cell>
        </row>
        <row r="357">
          <cell r="B357" t="str">
            <v>Muestra base asfáltica tomada en planta depositada en el K57+560 al K57+735 Derecha.</v>
          </cell>
          <cell r="S357" t="str">
            <v>Volumen mezcla producida en el  dia 331 m Volumen acumulado total 26255.</v>
          </cell>
        </row>
        <row r="359">
          <cell r="B359" t="str">
            <v>Muestra base asfáltica tomada en planta depositada en el K57+560 al K57+740 Izquierda.</v>
          </cell>
          <cell r="S359" t="str">
            <v>Volumen mezcla producida en el  dia 127 m Volumen acumulado total 26382.</v>
          </cell>
        </row>
        <row r="360">
          <cell r="B360" t="str">
            <v>Muestra base asfáltica tomada en planta depositada en el K57+740 al K57+950 Izquierda.</v>
          </cell>
          <cell r="S360" t="str">
            <v>Volumen mezcla producida en el  dia 127 m Volumen acumulado total 26382.</v>
          </cell>
        </row>
        <row r="361">
          <cell r="B361" t="str">
            <v>Muestra base asfáltica tomada en planta depositada en el K57+950 al K58+210 Izquierda.</v>
          </cell>
          <cell r="S361" t="str">
            <v>Volumen mezcla producida en el  dia 346 m Volumen acumulado total 26728.</v>
          </cell>
        </row>
        <row r="362">
          <cell r="B362" t="str">
            <v>Muestra base asfáltica tomada en planta depositada en el K58+210 al K58+390 Izquierda.</v>
          </cell>
          <cell r="S362" t="str">
            <v>Volumen mezcla producida en el  dia 346 m Volumen acumulado total 26728.</v>
          </cell>
        </row>
        <row r="363">
          <cell r="B363" t="str">
            <v>Muestra base asfáltica tomada en planta depositada en el K58+390 al K58+525 Izquierda.</v>
          </cell>
          <cell r="S363" t="str">
            <v>Volumen mezcla producida en el  dia 346 m Volumen acumulado total 26728.</v>
          </cell>
        </row>
        <row r="364">
          <cell r="B364" t="str">
            <v>Muestra base asfáltica tomada en planta depositada en el K57+840 al K58+230 Derecha.</v>
          </cell>
          <cell r="S364" t="str">
            <v>Volumen mezcla producida en el  dia 435 m Volumen acumulado total 27163.</v>
          </cell>
        </row>
        <row r="365">
          <cell r="B365" t="str">
            <v>Muestra base asfáltica tomada en planta depositada en el K58+230 al K58+360 Derecha.</v>
          </cell>
          <cell r="S365" t="str">
            <v>Volumen mezcla producida en el  dia 435 m Volumen acumulado total 27163.</v>
          </cell>
        </row>
        <row r="366">
          <cell r="B366" t="str">
            <v>Muestra base asfáltica tomada en planta depositada en el K58+360 al K58+708 Derecha.</v>
          </cell>
          <cell r="S366" t="str">
            <v>Volumen mezcla producida en el  dia 435 m Volumen acumulado total 27163.</v>
          </cell>
        </row>
        <row r="367">
          <cell r="B367" t="str">
            <v>Muestra base asfáltica tomada en planta depositada en el K58+525 al K58+745 Izquierda.</v>
          </cell>
          <cell r="S367" t="str">
            <v>Volumen mezcla producida en el  dia 352 m Volumen acumulado total 27515.</v>
          </cell>
        </row>
        <row r="368">
          <cell r="B368" t="str">
            <v>Muestra base asfáltica tomada en planta depositada en el K58+745 al K59+030 Izquierda.</v>
          </cell>
          <cell r="S368" t="str">
            <v>Volumen mezcla producida en el  dia 352 m Volumen acumulado total 27515.</v>
          </cell>
        </row>
        <row r="369">
          <cell r="B369" t="str">
            <v>Muestra base asfáltica tomada en planta depositada en el K59+030 al K59+265 Izquierda.</v>
          </cell>
          <cell r="S369" t="str">
            <v>Volumen mezcla producida en el  dia 352 m Volumen acumulado total 27515.</v>
          </cell>
        </row>
        <row r="370">
          <cell r="B370" t="str">
            <v>Muestra base asfáltica tomada en planta depositada en el K58+690 al K58+840 Derecha.</v>
          </cell>
          <cell r="S370" t="str">
            <v>Volumen mezcla producida en el  dia 252 m Volumen acumulado total 27767.</v>
          </cell>
        </row>
        <row r="371">
          <cell r="B371" t="str">
            <v>Muestra base asfáltica tomada en planta depositada en el K58+840 al K58+990 Derecha.</v>
          </cell>
          <cell r="S371" t="str">
            <v>Volumen mezcla producida en el  dia 252 m Volumen acumulado total 27767.</v>
          </cell>
        </row>
        <row r="372">
          <cell r="B372" t="str">
            <v>Muestra base asfáltica tomada en planta depositada en el K58+990 al K59+130 Derecha.</v>
          </cell>
          <cell r="S372" t="str">
            <v>Volumen mezcla producida en el  dia 252 m Volumen acumulado total 27767.</v>
          </cell>
        </row>
        <row r="373">
          <cell r="B373" t="str">
            <v>Muestra base asfáltica tomada en planta depositada en el K59+130 al K59+260 Derecha.</v>
          </cell>
          <cell r="S373" t="str">
            <v>Volumen mezcla producida en el  dia 238 m Volumen acumulado total 28005.</v>
          </cell>
        </row>
        <row r="374">
          <cell r="B374" t="str">
            <v>Muestra base asfáltica tomada en planta depositada en el K59+260 al K59+415 Derecha.</v>
          </cell>
          <cell r="S374" t="str">
            <v>Volumen mezcla producida en el  dia 238 m Volumen acumulado total 28005.</v>
          </cell>
        </row>
        <row r="375">
          <cell r="B375" t="str">
            <v>Muestra base asfáltica tomada en planta depositada en el K59+415 al K59+590 Derecha.</v>
          </cell>
          <cell r="S375" t="str">
            <v>Volumen mezcla producida en el  dia 238 m Volumen acumulado total 28005.</v>
          </cell>
        </row>
        <row r="376">
          <cell r="B376" t="str">
            <v>Muestra base asfáltica tomada en planta depositada en el K59+260 al K59+480 Izquierda.</v>
          </cell>
          <cell r="S376" t="str">
            <v>Volumen mezcla producida en el  dia 346 m Volumen acumulado total 28351.</v>
          </cell>
        </row>
        <row r="377">
          <cell r="B377" t="str">
            <v>Muestra base asfáltica tomada en planta depositada en el K59+480 al K59+660 Izquierda.</v>
          </cell>
          <cell r="S377" t="str">
            <v>Volumen mezcla producida en el  dia 346 m Volumen acumulado total 28351.</v>
          </cell>
        </row>
        <row r="378">
          <cell r="B378" t="str">
            <v>Muestra base asfáltica tomada en planta depositada en el K59+660 al K60+030 Izquierda.</v>
          </cell>
          <cell r="S378" t="str">
            <v>Volumen mezcla producida en el  dia 346 m Volumen acumulado total 28351.</v>
          </cell>
        </row>
        <row r="379">
          <cell r="B379" t="str">
            <v>Muestra base asfáltica tomada en planta depositada en el K59+590 al K59+865 Derecha.</v>
          </cell>
          <cell r="S379" t="str">
            <v>Volumen mezcla producida en el  dia 369 m Volumen acumulado total 28720.</v>
          </cell>
        </row>
        <row r="380">
          <cell r="B380" t="str">
            <v>Muestra base asfáltica tomada en planta depositada en el K59+865 al K60+110 Derecha.</v>
          </cell>
          <cell r="S380" t="str">
            <v>Volumen mezcla producida en el  dia 369 m Volumen acumulado total 28720.</v>
          </cell>
        </row>
        <row r="381">
          <cell r="B381" t="str">
            <v>Muestra base asfáltica tomada en planta depositada en el K60+110 al K60+210 Derecha.</v>
          </cell>
          <cell r="S381" t="str">
            <v>Volumen mezcla producida en el  dia 369 m Volumen acumulado total 28720.</v>
          </cell>
        </row>
        <row r="382">
          <cell r="B382" t="str">
            <v>Muestra base asfáltica tomada en planta depositada en el K60+210 al K60+450 Derecha.</v>
          </cell>
          <cell r="S382" t="str">
            <v>Volumen mezcla producida en el  dia 369 m Volumen acumulado total 28720.</v>
          </cell>
        </row>
        <row r="383">
          <cell r="B383" t="str">
            <v>Muestra base asfáltica tomada en planta depositada en el K60+450 al K60+590 Derecha.</v>
          </cell>
          <cell r="S383" t="str">
            <v>Volumen mezcla producida en el  dia 369 m Volumen acumulado total 28720.</v>
          </cell>
        </row>
        <row r="384">
          <cell r="B384" t="str">
            <v>Muestra base asfáltica tomada en planta depositada en el K60+120 al K60+510 Izquierda.</v>
          </cell>
          <cell r="S384" t="str">
            <v>Volumen mezcla producida en el  dia 97 m Volumen acumulado total 28817.</v>
          </cell>
        </row>
        <row r="385">
          <cell r="B385" t="str">
            <v>Muestra base asfáltica tomada en planta depositada en el K60+220 al K60+360 Izquierda.</v>
          </cell>
          <cell r="S385" t="str">
            <v>Volumen mezcla producida en el  dia 495 m Volumen acumulado total 29312.</v>
          </cell>
        </row>
        <row r="386">
          <cell r="B386" t="str">
            <v>Muestra base asfáltica tomada en planta depositada en el K60+360 al K60+595 Izquierda.</v>
          </cell>
          <cell r="S386" t="str">
            <v>Volumen mezcla producida en el  dia 495 m Volumen acumulado total 29312.</v>
          </cell>
        </row>
        <row r="387">
          <cell r="B387" t="str">
            <v>Muestra base asfáltica tomada en planta depositada en el K60+595 al K60+758 Izquierda.</v>
          </cell>
          <cell r="S387" t="str">
            <v>Volumen mezcla producida en el  dia 495 m Volumen acumulado total 29312.</v>
          </cell>
        </row>
        <row r="388">
          <cell r="B388" t="str">
            <v>Muestra base asfáltica tomada en planta depositada en el K60+758 al K60+860 Izquierda.</v>
          </cell>
          <cell r="S388" t="str">
            <v>Volumen mezcla producida en el  dia 495 m Volumen acumulado total 29312.</v>
          </cell>
        </row>
        <row r="389">
          <cell r="B389" t="str">
            <v>Muestra base asfáltica tomada en planta depositada en el K60+860 al K61+000 Izquierda.</v>
          </cell>
          <cell r="S389" t="str">
            <v>Volumen mezcla producida en el  dia 495 m Volumen acumulado total 29312.</v>
          </cell>
        </row>
        <row r="390">
          <cell r="B390" t="str">
            <v>Muestra base asfáltica tomada en planta depositada en el K60+570 al K60+740 derecha.</v>
          </cell>
          <cell r="S390" t="str">
            <v>Volumen mezcla producida en el  dia 495 m Volumen acumulado total 29312.</v>
          </cell>
        </row>
        <row r="391">
          <cell r="B391" t="str">
            <v>Muestra base asfáltica tomada en planta depositada en el K60+735 al K60+960 derecha.</v>
          </cell>
          <cell r="S391" t="str">
            <v>Volumen mezcla producida en el  dia 595 m Volumen acumulado total 29907.</v>
          </cell>
        </row>
        <row r="392">
          <cell r="B392" t="str">
            <v>Muestra base asfáltica tomada en planta depositada en el K60+960 al K61+120 derecha.</v>
          </cell>
          <cell r="S392" t="str">
            <v>Volumen mezcla producida en el  dia 595 m Volumen acumulado total 29907.</v>
          </cell>
        </row>
        <row r="393">
          <cell r="B393" t="str">
            <v>Muestra base asfáltica tomada en planta depositada en el K61+120 al K61+230 derecha.</v>
          </cell>
          <cell r="S393" t="str">
            <v>Volumen mezcla producida en el  dia 595 m Volumen acumulado total 29907.</v>
          </cell>
        </row>
        <row r="394">
          <cell r="B394" t="str">
            <v xml:space="preserve">El alto contenido de asfalto reportado en este formato se debe a un error de pesaje tal como se verifico en la contra muetra No393 cuyo valor dio 2.9 % </v>
          </cell>
          <cell r="S394" t="str">
            <v>Volumen mezcla producida en el  dia 595 m Volumen acumulado total 29907.</v>
          </cell>
        </row>
        <row r="395">
          <cell r="B395" t="str">
            <v>Muestra base asfáltica tomada en planta depositada en el K61+230 al K61+335 derecha.</v>
          </cell>
          <cell r="S395" t="str">
            <v>Volumen mezcla producida en el  dia 595 m Volumen acumulado total 29907.</v>
          </cell>
        </row>
        <row r="396">
          <cell r="B396" t="str">
            <v>Muestra base asfáltica tomada en planta depositada en el K61+335 al K61+440 derecha.</v>
          </cell>
          <cell r="S396" t="str">
            <v>Volumen mezcla producida en el  dia 595 m Volumen acumulado total 29907.</v>
          </cell>
        </row>
        <row r="397">
          <cell r="B397" t="str">
            <v>Muestra base asfáltica tomada en planta depositada en el K61+440 al K61+500derecha.</v>
          </cell>
          <cell r="S397" t="str">
            <v>Volumen mezcla producida en el  dia 595 m Volumen acumulado total 29907.</v>
          </cell>
        </row>
        <row r="398">
          <cell r="B398" t="str">
            <v>Muestra base asfáltica tomada en planta depositada en el K61+090 al K61+318 izquierda.</v>
          </cell>
          <cell r="S398" t="str">
            <v>Volumen mezcla producida en el  dia 253 m Volumen acumulado total 30160.</v>
          </cell>
        </row>
        <row r="399">
          <cell r="B399" t="str">
            <v>Muestra base asfáltica tomada en planta depositada en el K61+000 al K61+100 izquierda.</v>
          </cell>
          <cell r="S399" t="str">
            <v>Volumen mezcla producida en el  dia 253 m Volumen acumulado total 30160.</v>
          </cell>
        </row>
        <row r="400">
          <cell r="B400" t="str">
            <v>Muestra base asfáltica tomada en planta depositada en el K61+100 al K61+200 izquierda.</v>
          </cell>
          <cell r="S400" t="str">
            <v>Volumen mezcla producida en el  dia 253 m Volumen acumulado total 30160.</v>
          </cell>
        </row>
        <row r="401">
          <cell r="B401" t="str">
            <v>Muestra base asfáltica tomada en planta depositada en el K61+200 al K61+300 izquierda.</v>
          </cell>
          <cell r="S401" t="str">
            <v>Volumen mezcla producida en el  dia 253 m Volumen acumulado total 30160.</v>
          </cell>
        </row>
        <row r="402">
          <cell r="B402" t="str">
            <v>Muestra base asfáltica tomada en planta depositada en el K61+280 al K61+350 izquierda.</v>
          </cell>
          <cell r="S402" t="str">
            <v>Volumen mezcla producida en el  dia 185 m Volumen acumulado total 30160.</v>
          </cell>
        </row>
        <row r="403">
          <cell r="B403" t="str">
            <v>Muestra base asfáltica tomada en planta depositada en el K61+350 al K61+400 izquierda.</v>
          </cell>
          <cell r="S403" t="str">
            <v>Volumen mezcla producida en el  dia 185 m Volumen acumulado total 30345.</v>
          </cell>
        </row>
        <row r="404">
          <cell r="B404" t="str">
            <v>Muestra base asfáltica tomada en planta depositada en el K61+400 al K61+460 izquierda.</v>
          </cell>
          <cell r="S404" t="str">
            <v>Volumen mezcla producida en el  dia 185 m Volumen acumulado total 30345.</v>
          </cell>
        </row>
        <row r="405">
          <cell r="B405" t="str">
            <v>Material utilizado en parcheo  entre el K 42+720  y el K 42+880 izquierdo.</v>
          </cell>
          <cell r="S405"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406">
          <cell r="B406" t="str">
            <v>Material utilizado en parcheo  entre el K 42+880  y el K 42+930 izquierdo.</v>
          </cell>
          <cell r="S406" t="str">
            <v>Volumen mezcla producida en el  dia 213 m Volumen acumulado total 30577.</v>
          </cell>
        </row>
        <row r="407">
          <cell r="B407" t="str">
            <v>Material utilizado en parcheo  entre el K 42+930  y el K 42+980 izquierdo.</v>
          </cell>
          <cell r="S407" t="str">
            <v>Volumen mezcla producida en el  dia 213 m Volumen acumulado total 30577.</v>
          </cell>
        </row>
        <row r="408">
          <cell r="B408" t="str">
            <v>Material utilizado en parcheo  entre el K 42+980  y el K 42+996 izquierdo.</v>
          </cell>
          <cell r="S408" t="str">
            <v>Volumen mezcla producida en el  dia 134 m Volumen acumulado total 30711.</v>
          </cell>
        </row>
        <row r="409">
          <cell r="B409" t="str">
            <v>Material utilizado en parcheo  entre el K 43+000  y el K 43+096 izquierdo.</v>
          </cell>
          <cell r="S409" t="str">
            <v>Volumen mezcla producida en el  dia 134 m Volumen acumulado total 30711.</v>
          </cell>
        </row>
        <row r="410">
          <cell r="B410" t="str">
            <v>Material utilizado en parcheo  entre el K 43+096  y el K 43+210 izquierdo.</v>
          </cell>
          <cell r="S410" t="str">
            <v>Volumen mezcla producida en el  dia 205 m Volumen acumulado total 30916.</v>
          </cell>
        </row>
        <row r="411">
          <cell r="B411" t="str">
            <v>Material utilizado en parcheo  entre el K 43+210  y el K 43+330 izquierdo.</v>
          </cell>
          <cell r="S411" t="str">
            <v>Volumen mezcla producida en el  dia 205 m Volumen acumulado total 30916.</v>
          </cell>
        </row>
        <row r="412">
          <cell r="B412" t="str">
            <v>Material utilizado en parcheo  entre el K 43+350  y el K 43+500 izquierdo.</v>
          </cell>
          <cell r="S412" t="str">
            <v>Volumen mezcla producida en el  dia 113 m Volumen acumulado total 31029.</v>
          </cell>
        </row>
        <row r="413">
          <cell r="B413" t="str">
            <v>Material utilizado en parcheo  entre el K 43+500  y el K 43+550 izquierdo.</v>
          </cell>
          <cell r="S413" t="str">
            <v>Volumen mezcla producida en el  dia 274 m Volumen acumulado total 31303.</v>
          </cell>
        </row>
        <row r="414">
          <cell r="B414" t="str">
            <v>Material utilizado en parcheo  entre el K 43+550  y el K 43+700 izquierdo.</v>
          </cell>
          <cell r="S414" t="str">
            <v>Volumen mezcla producida en el  dia 274 m Volumen acumulado total 31303.</v>
          </cell>
        </row>
        <row r="415">
          <cell r="B415" t="str">
            <v>Material utilizado en parcheo  entre el K 43+700  y el K 43+780 izquierdo.</v>
          </cell>
          <cell r="S415" t="str">
            <v>Volumen mezcla producida en el  dia 274 m Volumen acumulado total 31303.</v>
          </cell>
        </row>
        <row r="416">
          <cell r="B416" t="str">
            <v>Material utilizado en parcheo  entre el K 43+730  y el K 43+990 izquierdo.</v>
          </cell>
          <cell r="S416" t="str">
            <v>Volumen mezcla producida en el  dia 347 m Volumen acumulado total 31650.</v>
          </cell>
        </row>
        <row r="417">
          <cell r="B417" t="str">
            <v>Material utilizado en parcheo  entre el K 44+011  y el K 44+078 izquierdo.</v>
          </cell>
          <cell r="S417" t="str">
            <v>Volumen mezcla producida en el  dia 347 m Volumen acumulado total 31650.</v>
          </cell>
        </row>
        <row r="418">
          <cell r="B418" t="str">
            <v>Muestra base asfáltica tomada en planta depositada en el K61+455 al K61+560 izquierda.</v>
          </cell>
          <cell r="S418" t="str">
            <v>Volumen mezcla producida en el  dia 347 m Volumen acumulado total 31650.</v>
          </cell>
        </row>
        <row r="419">
          <cell r="B419" t="str">
            <v>Muestra base asfáltica tomada en planta depositada en el K61+560 al K61+630 izquierda.</v>
          </cell>
          <cell r="S419" t="str">
            <v>Volumen mezcla producida en el  dia 347 m Volumen acumulado total 31650.</v>
          </cell>
        </row>
        <row r="420">
          <cell r="B420" t="str">
            <v>Muestra base asfáltica tomada en planta depositada en el K61+630 al K61+705 izquierda.</v>
          </cell>
          <cell r="S420" t="str">
            <v>Volumen mezcla producida en el  dia 347 m Volumen acumulado total 31650.</v>
          </cell>
        </row>
        <row r="421">
          <cell r="B421" t="str">
            <v xml:space="preserve">Material utilizado en parcheo  </v>
          </cell>
          <cell r="S421" t="str">
            <v>Volumen mezcla producida en el  dia 199 m Volumen acumulado total 31849.</v>
          </cell>
        </row>
        <row r="422">
          <cell r="B422" t="str">
            <v>Material utilizado en parcheo  entre el K 44+120  y el K 44+300 izquierdo.</v>
          </cell>
          <cell r="S422" t="str">
            <v>Volumen mezcla producida en el  dia 232 m Volumen acumulado total 32081.</v>
          </cell>
        </row>
        <row r="423">
          <cell r="B423" t="str">
            <v>Material utilizado en parcheo  entre el K 44+300  y el K 44+468 izquierdo.</v>
          </cell>
          <cell r="S423" t="str">
            <v>Volumen mezcla producida en el  dia 232 m Volumen acumulado total 32081.</v>
          </cell>
        </row>
        <row r="424">
          <cell r="B424" t="str">
            <v>Material utilizado en parcheo  entre el K 44+460  y el K 44+528 izquierdo.</v>
          </cell>
          <cell r="S424" t="str">
            <v>Volumen mezcla producida en el  dia 448 m Volumen acumulado total 32529.</v>
          </cell>
        </row>
        <row r="425">
          <cell r="B425" t="str">
            <v>Material utilizado en parcheo  entre el K 44+528  y el K 44+955 izquierdo.</v>
          </cell>
          <cell r="S425" t="str">
            <v>Volumen mezcla producida en el  dia 448 m Volumen acumulado total 32529.</v>
          </cell>
        </row>
        <row r="426">
          <cell r="B426" t="str">
            <v>Muestra base asfáltica tomada en planta depositada en el K61+490 al K61+560 derecha.</v>
          </cell>
          <cell r="S426" t="str">
            <v>Volumen mezcla producida en el  dia 448 m Volumen acumulado total 32529.</v>
          </cell>
        </row>
        <row r="427">
          <cell r="B427" t="str">
            <v>Muestra base asfáltica tomada en planta depositada en el K61+560 al K61+626 derecha.</v>
          </cell>
          <cell r="S427" t="str">
            <v>Volumen mezcla producida en el  dia 448 m Volumen acumulado total 32529.</v>
          </cell>
        </row>
        <row r="428">
          <cell r="B428" t="str">
            <v>Muestra base asfáltica tomada en planta depositada en el K61+626 al K61+710 derecha.</v>
          </cell>
          <cell r="S428" t="str">
            <v>Volumen mezcla producida en el  dia 448 m Volumen acumulado total 32529.</v>
          </cell>
        </row>
      </sheetData>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
      <sheetName val="Recipiente"/>
      <sheetName val="Guia rec."/>
      <sheetName val="MEZCLAS"/>
      <sheetName val="Módulo1"/>
      <sheetName val="Módulo11"/>
      <sheetName val="Hoja1"/>
      <sheetName val="Guia_rec_"/>
      <sheetName val="183-LAB-01-0260"/>
      <sheetName val="LIMITE"/>
    </sheetNames>
    <sheetDataSet>
      <sheetData sheetId="0" refreshError="1"/>
      <sheetData sheetId="1" refreshError="1"/>
      <sheetData sheetId="2" refreshError="1"/>
      <sheetData sheetId="3"/>
      <sheetData sheetId="4" refreshError="1"/>
      <sheetData sheetId="5" refreshError="1"/>
      <sheetData sheetId="6" refreshError="1"/>
      <sheetData sheetId="7"/>
      <sheetData sheetId="8" refreshError="1"/>
      <sheetData sheetId="9"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lasifica"/>
      <sheetName val="MEZCLAS"/>
      <sheetName val="Módulo1"/>
      <sheetName val="Módulo11"/>
      <sheetName val="#¡REF"/>
      <sheetName val="SEP-16"/>
      <sheetName val="Base Muestras"/>
      <sheetName val="#REF"/>
      <sheetName val="Datos"/>
    </sheetNames>
    <definedNames>
      <definedName name="Clasificacion"/>
    </definedNames>
    <sheetDataSet>
      <sheetData sheetId="0" refreshError="1"/>
      <sheetData sheetId="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D-ACETATO"/>
      <sheetName val="DENS-PAILA-30 (3)"/>
      <sheetName val="TEMPE-DESPA"/>
      <sheetName val="3-4-grava"/>
      <sheetName val="GRAVA3-8(1)"/>
      <sheetName val="SOLID-FINO"/>
      <sheetName val="AG-MOD-FINURA"/>
      <sheetName val="AG-MDC-2solidez"/>
      <sheetName val="SODIO (2)"/>
      <sheetName val="SODIO"/>
      <sheetName val="MAGNESIO"/>
      <sheetName val="NUCLEOS"/>
      <sheetName val="RICE"/>
      <sheetName val="BASE-BG-1-solid"/>
      <sheetName val="BASE-G-OCT"/>
      <sheetName val="BASE-BG-1"/>
      <sheetName val="AGRE-MDC-2"/>
      <sheetName val="CARAS FR."/>
      <sheetName val="PESO ESP-FINO"/>
      <sheetName val="PESO ESP-GRUESO"/>
      <sheetName val="EQUIV-ARENA"/>
      <sheetName val="ALARG-APLAN"/>
      <sheetName val="M.D.C-2 Tolerancias"/>
      <sheetName val="MDC-2NUEVO"/>
      <sheetName val="MDC-1-solidez"/>
      <sheetName val="MDC-1"/>
      <sheetName val="MDC-2NUEVO cur"/>
      <sheetName val="MDC-3"/>
      <sheetName val="ESTAB-11"/>
      <sheetName val="ESTAB-26"/>
      <sheetName val="CBR"/>
      <sheetName val="PEN-BAS-28"/>
      <sheetName val="SUB-BASE-OCT"/>
      <sheetName val="sub-base"/>
      <sheetName val="BRIQUETAS"/>
      <sheetName val="CALIBRACION-OCTUB"/>
      <sheetName val="TERMOMETROS"/>
      <sheetName val="HUMEDAD"/>
      <sheetName val="PENETRAC"/>
      <sheetName val="balanzas"/>
      <sheetName val="Avance Obra para densidades"/>
    </sheetNames>
    <sheetDataSet>
      <sheetData sheetId="0"/>
      <sheetData sheetId="1"/>
      <sheetData sheetId="2"/>
      <sheetData sheetId="3"/>
      <sheetData sheetId="4"/>
      <sheetData sheetId="5"/>
      <sheetData sheetId="6">
        <row r="14">
          <cell r="D14" t="str">
            <v>Tamiz</v>
          </cell>
          <cell r="I14" t="str">
            <v>MIN.</v>
          </cell>
          <cell r="J14" t="str">
            <v>MAX.</v>
          </cell>
        </row>
        <row r="15">
          <cell r="I15">
            <v>100</v>
          </cell>
          <cell r="J15">
            <v>100</v>
          </cell>
        </row>
        <row r="16">
          <cell r="I16">
            <v>80</v>
          </cell>
          <cell r="J16">
            <v>100</v>
          </cell>
        </row>
        <row r="17">
          <cell r="I17">
            <v>70</v>
          </cell>
          <cell r="J17">
            <v>88</v>
          </cell>
        </row>
        <row r="18">
          <cell r="I18">
            <v>51</v>
          </cell>
          <cell r="J18">
            <v>68</v>
          </cell>
        </row>
        <row r="19">
          <cell r="I19">
            <v>38</v>
          </cell>
          <cell r="J19">
            <v>52</v>
          </cell>
        </row>
        <row r="20">
          <cell r="I20">
            <v>17</v>
          </cell>
          <cell r="J20">
            <v>28</v>
          </cell>
        </row>
        <row r="21">
          <cell r="I21">
            <v>8</v>
          </cell>
          <cell r="J21">
            <v>17</v>
          </cell>
        </row>
        <row r="22">
          <cell r="I22">
            <v>4</v>
          </cell>
          <cell r="J22">
            <v>8</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ACARREO"/>
      <sheetName val="cuadrilla"/>
      <sheetName val="EQUIPOS"/>
      <sheetName val="MATERIALES"/>
    </sheetNames>
    <sheetDataSet>
      <sheetData sheetId="0">
        <row r="5">
          <cell r="A5" t="str">
            <v>ITEM</v>
          </cell>
          <cell r="B5" t="str">
            <v>DESCRIPCION</v>
          </cell>
          <cell r="C5" t="str">
            <v>UNID.</v>
          </cell>
          <cell r="D5" t="str">
            <v>CANTIDAD</v>
          </cell>
          <cell r="E5" t="str">
            <v>VALOR UNITARIO</v>
          </cell>
          <cell r="F5" t="str">
            <v>VALOR UNITARIO FACTORADO</v>
          </cell>
        </row>
        <row r="6">
          <cell r="B6" t="str">
            <v>LOCALIZACION Y REPLANTEO</v>
          </cell>
          <cell r="F6">
            <v>0</v>
          </cell>
        </row>
        <row r="7">
          <cell r="A7">
            <v>1.1000000000000001</v>
          </cell>
          <cell r="B7" t="str">
            <v>Localización y replanteo</v>
          </cell>
          <cell r="C7" t="str">
            <v>M2</v>
          </cell>
          <cell r="D7">
            <v>273600</v>
          </cell>
          <cell r="E7">
            <v>254</v>
          </cell>
          <cell r="F7">
            <v>254</v>
          </cell>
        </row>
        <row r="8">
          <cell r="B8" t="str">
            <v xml:space="preserve">EXCAVACIONES PARA LA CONFORMACION DE LA SUBRASANTE </v>
          </cell>
          <cell r="F8">
            <v>0</v>
          </cell>
        </row>
        <row r="9">
          <cell r="A9">
            <v>2.1</v>
          </cell>
          <cell r="B9" t="str">
            <v>Excavaciones a máquina (incluye retiro carga y transporte, disposición final en escombrera aprobada por el DAMA)</v>
          </cell>
          <cell r="C9" t="str">
            <v>M3</v>
          </cell>
          <cell r="D9">
            <v>14896</v>
          </cell>
          <cell r="E9">
            <v>9662</v>
          </cell>
          <cell r="F9">
            <v>9662</v>
          </cell>
        </row>
        <row r="10">
          <cell r="A10">
            <v>2.2000000000000002</v>
          </cell>
          <cell r="B10" t="str">
            <v>Excavaciones a mano de 0.00 a 2.00 mts de profundidad (incluye retiro, carga y transporte y disposición final en escombrera aprobada por el DAMA)</v>
          </cell>
          <cell r="C10" t="str">
            <v>M3</v>
          </cell>
          <cell r="D10">
            <v>10092</v>
          </cell>
          <cell r="E10">
            <v>11458</v>
          </cell>
          <cell r="F10">
            <v>11458</v>
          </cell>
        </row>
        <row r="11">
          <cell r="A11" t="str">
            <v xml:space="preserve"> </v>
          </cell>
          <cell r="B11" t="str">
            <v>DEMOLICIONES</v>
          </cell>
          <cell r="F11">
            <v>0</v>
          </cell>
        </row>
        <row r="12">
          <cell r="A12">
            <v>3.1</v>
          </cell>
          <cell r="B12" t="str">
            <v>De pavimento en concreto rígido, incluye retiro, cargue y transporte y disposición final en escombrera aprobada por el DAMA.</v>
          </cell>
          <cell r="C12" t="str">
            <v>M3</v>
          </cell>
          <cell r="D12">
            <v>1441</v>
          </cell>
          <cell r="E12">
            <v>20470</v>
          </cell>
          <cell r="F12">
            <v>20470</v>
          </cell>
        </row>
        <row r="13">
          <cell r="A13">
            <v>3.2</v>
          </cell>
          <cell r="B13" t="str">
            <v>De andenes incluye retiro, cargue y transporte y disposición final en escombrera aprobada por el DAMA.</v>
          </cell>
          <cell r="C13" t="str">
            <v>M3</v>
          </cell>
          <cell r="D13">
            <v>2713</v>
          </cell>
          <cell r="E13">
            <v>20106</v>
          </cell>
          <cell r="F13">
            <v>20106</v>
          </cell>
        </row>
        <row r="14">
          <cell r="A14">
            <v>3.3</v>
          </cell>
          <cell r="B14" t="str">
            <v>De pavimentos en asfalto incluye retiro, cargue y transporte y disposición final en escombrera aprobada por el DAMA.</v>
          </cell>
          <cell r="C14" t="str">
            <v>M3</v>
          </cell>
          <cell r="D14">
            <v>1037</v>
          </cell>
          <cell r="E14">
            <v>16373</v>
          </cell>
          <cell r="F14">
            <v>16373</v>
          </cell>
        </row>
        <row r="15">
          <cell r="A15">
            <v>3.4</v>
          </cell>
          <cell r="B15" t="str">
            <v>De sardineles  de altura &gt; 25 cm. Incluye retiro, cargue y transporte y disposición final en escombrera aprobada por el DAMA.</v>
          </cell>
          <cell r="C15" t="str">
            <v>ML</v>
          </cell>
          <cell r="D15">
            <v>16815</v>
          </cell>
          <cell r="E15">
            <v>4587</v>
          </cell>
          <cell r="F15">
            <v>4587</v>
          </cell>
        </row>
        <row r="16">
          <cell r="A16">
            <v>3.5</v>
          </cell>
          <cell r="B16" t="str">
            <v>De sardineles  de altura &lt; 25 cm. Incluye retiro, cargue y transporte y disposición final en escombrera aprobada por el DAMA.</v>
          </cell>
          <cell r="C16" t="str">
            <v>ML</v>
          </cell>
          <cell r="D16">
            <v>26700</v>
          </cell>
          <cell r="E16">
            <v>4587</v>
          </cell>
          <cell r="F16">
            <v>4587</v>
          </cell>
        </row>
        <row r="17">
          <cell r="A17">
            <v>3.6</v>
          </cell>
          <cell r="B17" t="str">
            <v>De mampostería. Incluye retiro, cargue y transporte y disposición final en escombrera aprobada por el DAMA.</v>
          </cell>
          <cell r="C17" t="str">
            <v>M3</v>
          </cell>
          <cell r="D17">
            <v>84</v>
          </cell>
          <cell r="E17">
            <v>17655</v>
          </cell>
          <cell r="F17">
            <v>17655</v>
          </cell>
        </row>
        <row r="18">
          <cell r="A18">
            <v>3.7</v>
          </cell>
          <cell r="B18" t="str">
            <v>Retiro de baranda metálica de diámetro 3".</v>
          </cell>
          <cell r="C18" t="str">
            <v>ML</v>
          </cell>
          <cell r="D18">
            <v>20604</v>
          </cell>
          <cell r="E18">
            <v>1455</v>
          </cell>
          <cell r="F18">
            <v>1455</v>
          </cell>
        </row>
        <row r="19">
          <cell r="A19">
            <v>3.8</v>
          </cell>
          <cell r="B19" t="str">
            <v xml:space="preserve">Retiro de Angulos Metálicos </v>
          </cell>
          <cell r="C19" t="str">
            <v>ML</v>
          </cell>
          <cell r="D19">
            <v>16886</v>
          </cell>
          <cell r="E19">
            <v>2870</v>
          </cell>
          <cell r="F19">
            <v>2870</v>
          </cell>
        </row>
        <row r="20">
          <cell r="A20">
            <v>3.9</v>
          </cell>
          <cell r="B20" t="str">
            <v>Retiro de Avisos Metálicos</v>
          </cell>
          <cell r="C20" t="str">
            <v>UN</v>
          </cell>
          <cell r="D20">
            <v>55</v>
          </cell>
          <cell r="E20">
            <v>24500</v>
          </cell>
          <cell r="F20">
            <v>24500</v>
          </cell>
        </row>
        <row r="21">
          <cell r="A21" t="str">
            <v>3.10.</v>
          </cell>
          <cell r="B21" t="str">
            <v>Retiro de canecas</v>
          </cell>
          <cell r="C21" t="str">
            <v>UN</v>
          </cell>
          <cell r="D21">
            <v>300</v>
          </cell>
          <cell r="E21">
            <v>24500</v>
          </cell>
          <cell r="F21">
            <v>24500</v>
          </cell>
        </row>
        <row r="22">
          <cell r="A22">
            <v>3.11</v>
          </cell>
          <cell r="B22" t="str">
            <v>De estructuras en concreto reforzado incluye retiro, cargue y transporte y disposición final en escombrera aprobada por el DAMA.</v>
          </cell>
          <cell r="C22" t="str">
            <v>M3</v>
          </cell>
          <cell r="D22">
            <v>1487</v>
          </cell>
          <cell r="E22">
            <v>28663</v>
          </cell>
          <cell r="F22">
            <v>28663</v>
          </cell>
        </row>
        <row r="23">
          <cell r="A23" t="str">
            <v xml:space="preserve"> </v>
          </cell>
          <cell r="B23" t="str">
            <v>RELLENOS</v>
          </cell>
          <cell r="F23">
            <v>0</v>
          </cell>
        </row>
        <row r="24">
          <cell r="A24">
            <v>4.0999999999999996</v>
          </cell>
          <cell r="B24" t="str">
            <v>Relleno en tierra negra</v>
          </cell>
          <cell r="C24" t="str">
            <v>M3</v>
          </cell>
          <cell r="D24">
            <v>4110</v>
          </cell>
          <cell r="E24">
            <v>14015</v>
          </cell>
          <cell r="F24">
            <v>14015</v>
          </cell>
        </row>
        <row r="25">
          <cell r="A25">
            <v>4.2</v>
          </cell>
          <cell r="B25" t="str">
            <v>Selección y colocación de material procedente de las excavaciones</v>
          </cell>
          <cell r="C25" t="str">
            <v>M3</v>
          </cell>
          <cell r="D25">
            <v>9326</v>
          </cell>
          <cell r="E25">
            <v>9118</v>
          </cell>
          <cell r="F25">
            <v>9118</v>
          </cell>
        </row>
        <row r="26">
          <cell r="A26">
            <v>4.3</v>
          </cell>
          <cell r="B26" t="str">
            <v>Relleno en Arena de Peña o semilavada para la base y atraque de redes.</v>
          </cell>
          <cell r="C26" t="str">
            <v>M3</v>
          </cell>
          <cell r="D26">
            <v>123</v>
          </cell>
          <cell r="E26">
            <v>22746</v>
          </cell>
          <cell r="F26">
            <v>22746</v>
          </cell>
        </row>
        <row r="27">
          <cell r="A27">
            <v>4.4000000000000004</v>
          </cell>
          <cell r="B27" t="str">
            <v>Relleno en material granular para atraque de redes según normas de EAAB.</v>
          </cell>
          <cell r="C27" t="str">
            <v>M3</v>
          </cell>
          <cell r="D27">
            <v>596</v>
          </cell>
          <cell r="E27">
            <v>25474</v>
          </cell>
          <cell r="F27">
            <v>25474</v>
          </cell>
        </row>
        <row r="28">
          <cell r="A28">
            <v>4.5</v>
          </cell>
          <cell r="B28" t="str">
            <v>En concreto simple de f´c= 140 Kg/cm2 para base y atraque de redes.</v>
          </cell>
          <cell r="C28" t="str">
            <v>M3</v>
          </cell>
          <cell r="D28">
            <v>40</v>
          </cell>
          <cell r="E28">
            <v>134535</v>
          </cell>
          <cell r="F28">
            <v>134535</v>
          </cell>
        </row>
        <row r="29">
          <cell r="A29">
            <v>4.5999999999999996</v>
          </cell>
          <cell r="B29" t="str">
            <v>Material seleccionado suministrado por el contratista, incluida la sub-base del pavimento (Tipo b-200). Incluye Transporte</v>
          </cell>
          <cell r="C29" t="str">
            <v>M3</v>
          </cell>
          <cell r="D29">
            <v>5866</v>
          </cell>
          <cell r="E29">
            <v>19891</v>
          </cell>
          <cell r="F29">
            <v>19891</v>
          </cell>
        </row>
        <row r="30">
          <cell r="B30" t="str">
            <v>SUB-BASE GRANULAR.</v>
          </cell>
          <cell r="F30">
            <v>0</v>
          </cell>
        </row>
        <row r="31">
          <cell r="A31">
            <v>5.0999999999999996</v>
          </cell>
          <cell r="B31" t="str">
            <v>Suministro y colocación de Geotextil.</v>
          </cell>
          <cell r="C31" t="str">
            <v>M2</v>
          </cell>
          <cell r="D31">
            <v>17836</v>
          </cell>
          <cell r="E31">
            <v>1723</v>
          </cell>
          <cell r="F31">
            <v>1723</v>
          </cell>
        </row>
        <row r="32">
          <cell r="A32">
            <v>5.2</v>
          </cell>
          <cell r="B32" t="str">
            <v>Geomalla tipo tensar UX1700SB o similar</v>
          </cell>
          <cell r="C32" t="str">
            <v>M2</v>
          </cell>
          <cell r="D32">
            <v>480</v>
          </cell>
          <cell r="E32">
            <v>13700</v>
          </cell>
          <cell r="F32">
            <v>13700</v>
          </cell>
        </row>
        <row r="33">
          <cell r="A33">
            <v>5.3</v>
          </cell>
          <cell r="B33" t="str">
            <v>Suministro, colocación y compactación de material de sub-base granular (según resolución No. 369 de Abril/94).Gradación tipo A. Incluye transporte.</v>
          </cell>
          <cell r="C33" t="str">
            <v>M3</v>
          </cell>
          <cell r="D33">
            <v>11615</v>
          </cell>
          <cell r="E33">
            <v>25414</v>
          </cell>
          <cell r="F33">
            <v>25414</v>
          </cell>
        </row>
        <row r="34">
          <cell r="B34" t="str">
            <v xml:space="preserve">BASE GRANULAR  </v>
          </cell>
          <cell r="F34">
            <v>0</v>
          </cell>
        </row>
        <row r="35">
          <cell r="A35">
            <v>6.1</v>
          </cell>
          <cell r="B35" t="str">
            <v>Suministro, colocación y compactación de material granular para base del pavimento (según resolución No. 369 de Abril/94). Gradación tipo A (Tipo B-600). Incluye Transporte</v>
          </cell>
          <cell r="C35" t="str">
            <v>M3</v>
          </cell>
          <cell r="D35">
            <v>2245</v>
          </cell>
          <cell r="E35">
            <v>25587</v>
          </cell>
          <cell r="F35">
            <v>25587</v>
          </cell>
        </row>
        <row r="36">
          <cell r="A36" t="str">
            <v xml:space="preserve"> </v>
          </cell>
          <cell r="B36" t="str">
            <v xml:space="preserve">IMPRIMACION </v>
          </cell>
          <cell r="F36">
            <v>0</v>
          </cell>
        </row>
        <row r="37">
          <cell r="A37">
            <v>7.1</v>
          </cell>
          <cell r="B37" t="str">
            <v>Riego de Liga.</v>
          </cell>
          <cell r="C37" t="str">
            <v>M2</v>
          </cell>
          <cell r="D37">
            <v>102600</v>
          </cell>
          <cell r="E37">
            <v>255</v>
          </cell>
          <cell r="F37">
            <v>255</v>
          </cell>
        </row>
        <row r="38">
          <cell r="A38">
            <v>7.2</v>
          </cell>
          <cell r="B38" t="str">
            <v>Riego con asfalto líquido curado medio MC-70.</v>
          </cell>
          <cell r="C38" t="str">
            <v>M2</v>
          </cell>
          <cell r="D38">
            <v>7956</v>
          </cell>
          <cell r="E38">
            <v>478</v>
          </cell>
          <cell r="F38">
            <v>478</v>
          </cell>
        </row>
        <row r="39">
          <cell r="B39" t="str">
            <v xml:space="preserve">CONCRETO ASFALTICO </v>
          </cell>
          <cell r="F39">
            <v>0</v>
          </cell>
        </row>
        <row r="40">
          <cell r="A40">
            <v>8.1</v>
          </cell>
          <cell r="B40" t="str">
            <v>Suministro, coloc. y compactación base asfáltica.</v>
          </cell>
          <cell r="C40" t="str">
            <v>M3</v>
          </cell>
          <cell r="D40">
            <v>15400</v>
          </cell>
          <cell r="E40">
            <v>124830</v>
          </cell>
          <cell r="F40">
            <v>124830</v>
          </cell>
        </row>
        <row r="41">
          <cell r="A41">
            <v>8.1999999999999993</v>
          </cell>
          <cell r="B41" t="str">
            <v>Suministro, colocación y compac. rodadura asfáltica .</v>
          </cell>
          <cell r="C41" t="str">
            <v>M3</v>
          </cell>
          <cell r="D41">
            <v>5216</v>
          </cell>
          <cell r="E41">
            <v>130605</v>
          </cell>
          <cell r="F41">
            <v>130605</v>
          </cell>
        </row>
        <row r="42">
          <cell r="B42" t="str">
            <v xml:space="preserve">ESTRUCTURAS DE CONCRETO </v>
          </cell>
          <cell r="F42">
            <v>0</v>
          </cell>
        </row>
        <row r="43">
          <cell r="A43">
            <v>9.1</v>
          </cell>
          <cell r="B43" t="str">
            <v>Muro de contención h=Variable, e= Variable</v>
          </cell>
          <cell r="C43" t="str">
            <v>m3</v>
          </cell>
          <cell r="D43">
            <v>150</v>
          </cell>
          <cell r="E43">
            <v>241829</v>
          </cell>
          <cell r="F43">
            <v>241829</v>
          </cell>
        </row>
        <row r="44">
          <cell r="A44">
            <v>9.1999999999999993</v>
          </cell>
          <cell r="B44" t="str">
            <v>Suministro, coloc. y compactación de concreto simple o reforzado en seco (f'c=210 Kg/cm2)</v>
          </cell>
          <cell r="C44" t="str">
            <v>M3</v>
          </cell>
          <cell r="D44">
            <v>80</v>
          </cell>
          <cell r="E44">
            <v>214038</v>
          </cell>
          <cell r="F44">
            <v>214038</v>
          </cell>
        </row>
        <row r="45">
          <cell r="B45" t="str">
            <v xml:space="preserve">ACERO DE REFUERZO </v>
          </cell>
          <cell r="F45">
            <v>0</v>
          </cell>
        </row>
        <row r="46">
          <cell r="A46">
            <v>10.1</v>
          </cell>
          <cell r="B46" t="str">
            <v>Suministro y colocación de acero de refuerzo PDR-60</v>
          </cell>
          <cell r="C46" t="str">
            <v>Kg</v>
          </cell>
          <cell r="D46">
            <v>74379</v>
          </cell>
          <cell r="E46">
            <v>1155</v>
          </cell>
          <cell r="F46">
            <v>1155</v>
          </cell>
        </row>
        <row r="47">
          <cell r="A47">
            <v>10.199999999999999</v>
          </cell>
          <cell r="B47" t="str">
            <v>Suministro y colocación de acero de refuerzo A-37</v>
          </cell>
          <cell r="C47" t="str">
            <v>Kg</v>
          </cell>
          <cell r="D47">
            <v>8061</v>
          </cell>
          <cell r="E47">
            <v>1155</v>
          </cell>
          <cell r="F47">
            <v>1155</v>
          </cell>
        </row>
        <row r="48">
          <cell r="B48" t="str">
            <v>PAVIMENTOS DE CONCRETO</v>
          </cell>
          <cell r="F48">
            <v>0</v>
          </cell>
        </row>
        <row r="49">
          <cell r="A49">
            <v>11.1</v>
          </cell>
          <cell r="B49" t="str">
            <v xml:space="preserve">Suministro, colocación y terminación de concreto tipo MR-50 para Pavimentos Rígidos. </v>
          </cell>
          <cell r="C49" t="str">
            <v>M3</v>
          </cell>
          <cell r="D49">
            <v>4455</v>
          </cell>
          <cell r="E49">
            <v>289352</v>
          </cell>
          <cell r="F49">
            <v>289352</v>
          </cell>
        </row>
        <row r="50">
          <cell r="A50">
            <v>11.2</v>
          </cell>
          <cell r="B50" t="str">
            <v>Suministro, colocación y terminación de concreto tipo Relleno Fluido f´c= 30 Kg/cm2</v>
          </cell>
          <cell r="C50" t="str">
            <v>M3</v>
          </cell>
          <cell r="D50">
            <v>6627</v>
          </cell>
          <cell r="E50">
            <v>72214</v>
          </cell>
          <cell r="F50">
            <v>72214</v>
          </cell>
        </row>
        <row r="51">
          <cell r="A51">
            <v>11.3</v>
          </cell>
          <cell r="B51" t="str">
            <v>Suministro, colocación y terminación de concreto tipo WHITETOPPING para Pavimentos Rígidos. Incluye varilla de transferencia de carga y sellante para juntas. MR = 43 Kg/cm2</v>
          </cell>
          <cell r="C51" t="str">
            <v>M3</v>
          </cell>
          <cell r="D51">
            <v>22091</v>
          </cell>
          <cell r="E51">
            <v>281015</v>
          </cell>
          <cell r="F51">
            <v>281015</v>
          </cell>
        </row>
        <row r="52">
          <cell r="A52">
            <v>11.4</v>
          </cell>
          <cell r="B52" t="str">
            <v>Estampado del concreto en toda el área de las intersecciones</v>
          </cell>
          <cell r="C52" t="str">
            <v>M2</v>
          </cell>
          <cell r="D52">
            <v>16520</v>
          </cell>
          <cell r="E52">
            <v>10000</v>
          </cell>
          <cell r="F52">
            <v>10000</v>
          </cell>
        </row>
        <row r="53">
          <cell r="B53" t="str">
            <v xml:space="preserve">SARDINELES ANDENES PISOS </v>
          </cell>
          <cell r="F53">
            <v>0</v>
          </cell>
        </row>
        <row r="54">
          <cell r="A54">
            <v>12.1</v>
          </cell>
          <cell r="B54" t="str">
            <v>Construcción de sardineles T-1. (prefabricados)</v>
          </cell>
          <cell r="C54" t="str">
            <v>ML</v>
          </cell>
          <cell r="D54">
            <v>15916</v>
          </cell>
          <cell r="E54">
            <v>26605</v>
          </cell>
          <cell r="F54">
            <v>26605</v>
          </cell>
        </row>
        <row r="55">
          <cell r="A55">
            <v>12.2</v>
          </cell>
          <cell r="B55" t="str">
            <v>Construcción de sardineles T-2. Fundidos en sitio</v>
          </cell>
          <cell r="C55" t="str">
            <v>ML</v>
          </cell>
          <cell r="D55">
            <v>32500</v>
          </cell>
          <cell r="E55">
            <v>20130</v>
          </cell>
          <cell r="F55">
            <v>20130</v>
          </cell>
        </row>
        <row r="56">
          <cell r="A56">
            <v>12.3</v>
          </cell>
          <cell r="B56" t="str">
            <v>Construcción de sardineles T-3. Fundidos en sitio</v>
          </cell>
          <cell r="C56" t="str">
            <v>M3</v>
          </cell>
          <cell r="D56">
            <v>1252</v>
          </cell>
          <cell r="E56">
            <v>20130</v>
          </cell>
          <cell r="F56">
            <v>20130</v>
          </cell>
        </row>
        <row r="57">
          <cell r="A57">
            <v>12.4</v>
          </cell>
          <cell r="B57" t="str">
            <v>Construcción de Piso en placas prefabricadas de  0,40  X  0,40 m., según la cartilla del Espacio Público. Incluye relleno, compactación, nivelación e instalación de las placas.</v>
          </cell>
          <cell r="C57" t="str">
            <v>M2</v>
          </cell>
          <cell r="D57">
            <v>2750</v>
          </cell>
          <cell r="E57">
            <v>41710</v>
          </cell>
          <cell r="F57">
            <v>41710</v>
          </cell>
        </row>
        <row r="58">
          <cell r="B58" t="str">
            <v xml:space="preserve">OBRAS DE ALCANTARILLADO </v>
          </cell>
          <cell r="F58">
            <v>0</v>
          </cell>
        </row>
        <row r="59">
          <cell r="A59" t="str">
            <v xml:space="preserve"> </v>
          </cell>
          <cell r="B59" t="str">
            <v>a- Suministro y colocación de tubería de concreto sin refuerzo Clase 1. Incluye el valor de la tubería; colocación y calafateo para cada uno de los siguientes diámetros.</v>
          </cell>
          <cell r="F59">
            <v>0</v>
          </cell>
        </row>
        <row r="60">
          <cell r="A60">
            <v>13.1</v>
          </cell>
          <cell r="B60" t="str">
            <v>a-1 Diámetro 8"</v>
          </cell>
          <cell r="C60" t="str">
            <v>ML.</v>
          </cell>
          <cell r="D60">
            <v>114</v>
          </cell>
          <cell r="E60">
            <v>19179</v>
          </cell>
          <cell r="F60">
            <v>19179</v>
          </cell>
        </row>
        <row r="61">
          <cell r="A61">
            <v>13.2</v>
          </cell>
          <cell r="B61" t="str">
            <v>a-2 Diámetro 10"</v>
          </cell>
          <cell r="C61" t="str">
            <v>ML.</v>
          </cell>
          <cell r="D61">
            <v>138</v>
          </cell>
          <cell r="E61">
            <v>23731</v>
          </cell>
          <cell r="F61">
            <v>23731</v>
          </cell>
        </row>
        <row r="62">
          <cell r="A62">
            <v>13.3</v>
          </cell>
          <cell r="B62" t="str">
            <v>a-3 Diámetro 12"</v>
          </cell>
          <cell r="C62" t="str">
            <v xml:space="preserve"> ML.</v>
          </cell>
          <cell r="D62">
            <v>2126</v>
          </cell>
          <cell r="E62">
            <v>28716</v>
          </cell>
          <cell r="F62">
            <v>28716</v>
          </cell>
        </row>
        <row r="63">
          <cell r="A63">
            <v>13.4</v>
          </cell>
          <cell r="B63" t="str">
            <v>a-4 Diámetro 14"</v>
          </cell>
          <cell r="C63" t="str">
            <v>ML.</v>
          </cell>
          <cell r="D63">
            <v>160</v>
          </cell>
          <cell r="E63">
            <v>34327</v>
          </cell>
          <cell r="F63">
            <v>34327</v>
          </cell>
        </row>
        <row r="64">
          <cell r="A64">
            <v>13.5</v>
          </cell>
          <cell r="B64" t="str">
            <v>a-5 Diámetro 16"</v>
          </cell>
          <cell r="C64" t="str">
            <v xml:space="preserve"> ML.</v>
          </cell>
          <cell r="D64">
            <v>168</v>
          </cell>
          <cell r="E64">
            <v>42923</v>
          </cell>
          <cell r="F64">
            <v>42923</v>
          </cell>
        </row>
        <row r="65">
          <cell r="A65">
            <v>13.6</v>
          </cell>
          <cell r="B65" t="str">
            <v>a-6 Diámetro 18"</v>
          </cell>
          <cell r="C65" t="str">
            <v xml:space="preserve"> ML.</v>
          </cell>
          <cell r="D65">
            <v>150</v>
          </cell>
          <cell r="E65">
            <v>55594</v>
          </cell>
          <cell r="F65">
            <v>55594</v>
          </cell>
        </row>
        <row r="66">
          <cell r="A66">
            <v>13.7</v>
          </cell>
          <cell r="B66" t="str">
            <v>a-7 Diámetro 20"</v>
          </cell>
          <cell r="C66" t="str">
            <v xml:space="preserve"> ML.</v>
          </cell>
          <cell r="D66">
            <v>90</v>
          </cell>
          <cell r="E66">
            <v>70347</v>
          </cell>
          <cell r="F66">
            <v>70347</v>
          </cell>
        </row>
        <row r="67">
          <cell r="B67" t="str">
            <v xml:space="preserve">b- Construcción de sumideros de entrada lateral, de acuerdo con  las normas y diseños de la E.A.A.B. </v>
          </cell>
        </row>
        <row r="68">
          <cell r="A68">
            <v>13.8</v>
          </cell>
          <cell r="B68" t="str">
            <v xml:space="preserve">  b-1 Sumidero SL 250</v>
          </cell>
          <cell r="C68" t="str">
            <v>UN</v>
          </cell>
          <cell r="D68">
            <v>106</v>
          </cell>
          <cell r="E68">
            <v>962244</v>
          </cell>
          <cell r="F68">
            <v>962244</v>
          </cell>
        </row>
        <row r="69">
          <cell r="A69">
            <v>13.9</v>
          </cell>
          <cell r="B69" t="str">
            <v xml:space="preserve">  b-2 Sumidero SL 150</v>
          </cell>
          <cell r="C69" t="str">
            <v>UN</v>
          </cell>
          <cell r="D69">
            <v>283</v>
          </cell>
          <cell r="E69">
            <v>674283</v>
          </cell>
          <cell r="F69">
            <v>674283</v>
          </cell>
        </row>
        <row r="70">
          <cell r="A70" t="str">
            <v>13.10.</v>
          </cell>
          <cell r="B70" t="str">
            <v xml:space="preserve">  b-3 Sumidero SL 250 ESPECIAL</v>
          </cell>
          <cell r="C70" t="str">
            <v>UN</v>
          </cell>
          <cell r="D70">
            <v>106</v>
          </cell>
          <cell r="E70">
            <v>962244</v>
          </cell>
          <cell r="F70">
            <v>962244</v>
          </cell>
        </row>
        <row r="71">
          <cell r="B71" t="str">
            <v>c- Construcción de pozos de inspección de acuerdo con las normas y diseños de la EAAB.; incluye marco y tapa.</v>
          </cell>
        </row>
        <row r="72">
          <cell r="A72">
            <v>13.11</v>
          </cell>
          <cell r="B72" t="str">
            <v xml:space="preserve">c-1 Pozo </v>
          </cell>
          <cell r="C72" t="str">
            <v>UN</v>
          </cell>
          <cell r="D72">
            <v>14</v>
          </cell>
          <cell r="E72">
            <v>452000</v>
          </cell>
          <cell r="F72">
            <v>452000</v>
          </cell>
        </row>
        <row r="73">
          <cell r="B73" t="str">
            <v>d - Construcción de conos de reducción para pozos (Incluye aro y tapa)</v>
          </cell>
        </row>
        <row r="74">
          <cell r="A74">
            <v>13.12</v>
          </cell>
          <cell r="B74" t="str">
            <v>d-1 Altura 0,4 m.</v>
          </cell>
          <cell r="C74" t="str">
            <v>UN</v>
          </cell>
          <cell r="D74">
            <v>30</v>
          </cell>
          <cell r="E74">
            <v>189230</v>
          </cell>
          <cell r="F74">
            <v>189230</v>
          </cell>
        </row>
        <row r="75">
          <cell r="A75">
            <v>13.13</v>
          </cell>
          <cell r="B75" t="str">
            <v>d-2 Altura 0,8 m.</v>
          </cell>
          <cell r="C75" t="str">
            <v>UN</v>
          </cell>
          <cell r="D75">
            <v>26</v>
          </cell>
          <cell r="E75">
            <v>232069</v>
          </cell>
          <cell r="F75">
            <v>232069</v>
          </cell>
        </row>
        <row r="76">
          <cell r="A76">
            <v>13.14</v>
          </cell>
          <cell r="B76" t="str">
            <v>e - Suministro e instalación de aros y tapas para cámaras</v>
          </cell>
          <cell r="C76" t="str">
            <v>UN</v>
          </cell>
          <cell r="D76">
            <v>4</v>
          </cell>
          <cell r="E76">
            <v>70000</v>
          </cell>
          <cell r="F76">
            <v>70000</v>
          </cell>
        </row>
        <row r="77">
          <cell r="A77">
            <v>13.15</v>
          </cell>
          <cell r="B77" t="str">
            <v>f - Construcción de bases y cañuelas para pozos</v>
          </cell>
          <cell r="C77" t="str">
            <v>UN</v>
          </cell>
          <cell r="D77">
            <v>46</v>
          </cell>
          <cell r="E77">
            <v>172445</v>
          </cell>
          <cell r="F77">
            <v>172445</v>
          </cell>
        </row>
        <row r="78">
          <cell r="A78">
            <v>13.16</v>
          </cell>
          <cell r="B78" t="str">
            <v>g - Localización y nivelación de pozos existentes hasta la cota rasante</v>
          </cell>
          <cell r="C78" t="str">
            <v>UN</v>
          </cell>
          <cell r="D78">
            <v>269</v>
          </cell>
          <cell r="E78">
            <v>175377</v>
          </cell>
          <cell r="F78">
            <v>175377</v>
          </cell>
        </row>
        <row r="79">
          <cell r="A79">
            <v>13.17</v>
          </cell>
          <cell r="B79" t="str">
            <v>h - Recalce de sumideros (verticales y horizontales)</v>
          </cell>
          <cell r="C79" t="str">
            <v>UN</v>
          </cell>
          <cell r="D79">
            <v>197</v>
          </cell>
          <cell r="E79">
            <v>344578</v>
          </cell>
          <cell r="F79">
            <v>344578</v>
          </cell>
        </row>
        <row r="80">
          <cell r="A80">
            <v>13.18</v>
          </cell>
          <cell r="B80" t="str">
            <v>i - Traslado de sumideros (verticales y horizontales; Aprox 5 mt)</v>
          </cell>
          <cell r="C80" t="str">
            <v>UN</v>
          </cell>
          <cell r="D80">
            <v>76</v>
          </cell>
          <cell r="E80">
            <v>52750</v>
          </cell>
          <cell r="F80">
            <v>52750</v>
          </cell>
        </row>
        <row r="81">
          <cell r="A81">
            <v>13.19</v>
          </cell>
          <cell r="B81" t="str">
            <v xml:space="preserve">j - Limpieza de sumideros </v>
          </cell>
          <cell r="C81" t="str">
            <v>UN</v>
          </cell>
          <cell r="D81">
            <v>273</v>
          </cell>
          <cell r="E81">
            <v>65375</v>
          </cell>
          <cell r="F81">
            <v>65375</v>
          </cell>
        </row>
        <row r="82">
          <cell r="B82" t="str">
            <v xml:space="preserve">OBRAS PARA RED DE ACUEDUCTO </v>
          </cell>
        </row>
        <row r="83">
          <cell r="B83" t="str">
            <v>Suministro y colocación de tuberías PVC</v>
          </cell>
        </row>
        <row r="84">
          <cell r="A84">
            <v>14.1</v>
          </cell>
          <cell r="B84" t="str">
            <v xml:space="preserve">a - Diámetro = 2" </v>
          </cell>
          <cell r="C84" t="str">
            <v>ML</v>
          </cell>
          <cell r="D84">
            <v>8</v>
          </cell>
          <cell r="E84">
            <v>6190</v>
          </cell>
          <cell r="F84">
            <v>6190</v>
          </cell>
        </row>
        <row r="85">
          <cell r="A85">
            <v>14.2</v>
          </cell>
          <cell r="B85" t="str">
            <v>b - Diámetro = 3"</v>
          </cell>
          <cell r="C85" t="str">
            <v>ML</v>
          </cell>
          <cell r="D85">
            <v>10</v>
          </cell>
          <cell r="E85">
            <v>11863</v>
          </cell>
          <cell r="F85">
            <v>11863</v>
          </cell>
        </row>
        <row r="86">
          <cell r="A86">
            <v>14.3</v>
          </cell>
          <cell r="B86" t="str">
            <v>c - Diámetro = 4"</v>
          </cell>
          <cell r="C86" t="str">
            <v>ML</v>
          </cell>
          <cell r="D86">
            <v>380</v>
          </cell>
          <cell r="E86">
            <v>19164</v>
          </cell>
          <cell r="F86">
            <v>19164</v>
          </cell>
        </row>
        <row r="87">
          <cell r="A87">
            <v>14.4</v>
          </cell>
          <cell r="B87" t="str">
            <v>d - Diámetro = 6"</v>
          </cell>
          <cell r="C87" t="str">
            <v>ML</v>
          </cell>
          <cell r="D87">
            <v>3780</v>
          </cell>
          <cell r="E87">
            <v>40677</v>
          </cell>
          <cell r="F87">
            <v>40677</v>
          </cell>
        </row>
        <row r="88">
          <cell r="A88">
            <v>14.5</v>
          </cell>
          <cell r="B88" t="str">
            <v>e - Diámetro = 8"</v>
          </cell>
          <cell r="C88" t="str">
            <v>ML</v>
          </cell>
          <cell r="D88">
            <v>804</v>
          </cell>
          <cell r="E88">
            <v>68327</v>
          </cell>
          <cell r="F88">
            <v>68327</v>
          </cell>
        </row>
        <row r="89">
          <cell r="A89">
            <v>14.6</v>
          </cell>
          <cell r="B89" t="str">
            <v>f - Diámetro = 12"</v>
          </cell>
          <cell r="C89" t="str">
            <v>ML</v>
          </cell>
          <cell r="D89">
            <v>1360</v>
          </cell>
          <cell r="E89">
            <v>145339</v>
          </cell>
          <cell r="F89">
            <v>145339</v>
          </cell>
        </row>
        <row r="90">
          <cell r="A90">
            <v>14.7</v>
          </cell>
          <cell r="B90" t="str">
            <v>g - Cárcamos para protección de redes de Acueducto de 0,90 m.</v>
          </cell>
          <cell r="C90" t="str">
            <v>ML</v>
          </cell>
          <cell r="D90">
            <v>396</v>
          </cell>
          <cell r="E90">
            <v>185940</v>
          </cell>
          <cell r="F90">
            <v>185940</v>
          </cell>
        </row>
        <row r="91">
          <cell r="B91" t="str">
            <v>Suministro y colocación de accesorios de los siguientes tipos:</v>
          </cell>
        </row>
        <row r="92">
          <cell r="B92" t="str">
            <v>a - Codos 11 1/4</v>
          </cell>
          <cell r="C92" t="str">
            <v xml:space="preserve"> </v>
          </cell>
          <cell r="D92" t="str">
            <v xml:space="preserve"> </v>
          </cell>
        </row>
        <row r="93">
          <cell r="A93">
            <v>14.8</v>
          </cell>
          <cell r="B93" t="str">
            <v>a1 - Diámetro = 2"</v>
          </cell>
          <cell r="C93" t="str">
            <v>UN</v>
          </cell>
          <cell r="D93">
            <v>2</v>
          </cell>
          <cell r="E93">
            <v>5250</v>
          </cell>
          <cell r="F93">
            <v>5250</v>
          </cell>
        </row>
        <row r="94">
          <cell r="A94">
            <v>14.9</v>
          </cell>
          <cell r="B94" t="str">
            <v>a2 - Diámetro = 3"</v>
          </cell>
          <cell r="C94" t="str">
            <v>UN</v>
          </cell>
          <cell r="D94">
            <v>2</v>
          </cell>
          <cell r="E94">
            <v>9852</v>
          </cell>
          <cell r="F94">
            <v>9852</v>
          </cell>
        </row>
        <row r="95">
          <cell r="A95" t="str">
            <v>14.10.</v>
          </cell>
          <cell r="B95" t="str">
            <v>a3 - Diámetro = 4"</v>
          </cell>
          <cell r="C95" t="str">
            <v>UN</v>
          </cell>
          <cell r="D95">
            <v>2</v>
          </cell>
          <cell r="E95">
            <v>14250</v>
          </cell>
          <cell r="F95">
            <v>14250</v>
          </cell>
        </row>
        <row r="96">
          <cell r="A96">
            <v>14.11</v>
          </cell>
          <cell r="B96" t="str">
            <v>a4 - Diámetro = 6"</v>
          </cell>
          <cell r="C96" t="str">
            <v>UN</v>
          </cell>
          <cell r="D96">
            <v>2</v>
          </cell>
          <cell r="E96">
            <v>22510</v>
          </cell>
          <cell r="F96">
            <v>22510</v>
          </cell>
        </row>
        <row r="97">
          <cell r="A97">
            <v>14.12</v>
          </cell>
          <cell r="B97" t="str">
            <v>a5 - Diámetro = 8"</v>
          </cell>
          <cell r="C97" t="str">
            <v>UN</v>
          </cell>
          <cell r="D97">
            <v>2</v>
          </cell>
          <cell r="E97">
            <v>82690</v>
          </cell>
          <cell r="F97">
            <v>82690</v>
          </cell>
        </row>
        <row r="98">
          <cell r="A98">
            <v>14.13</v>
          </cell>
          <cell r="B98" t="str">
            <v>a6 - Diámetro = 12"</v>
          </cell>
          <cell r="C98" t="str">
            <v>UN</v>
          </cell>
          <cell r="D98">
            <v>2</v>
          </cell>
          <cell r="E98">
            <v>112562</v>
          </cell>
          <cell r="F98">
            <v>112562</v>
          </cell>
        </row>
        <row r="99">
          <cell r="B99" t="str">
            <v xml:space="preserve"> b - Codos de 22 1/2</v>
          </cell>
          <cell r="F99">
            <v>0</v>
          </cell>
        </row>
        <row r="100">
          <cell r="A100">
            <v>14.14</v>
          </cell>
          <cell r="B100" t="str">
            <v>b1 - Diámetro = 2"</v>
          </cell>
          <cell r="C100" t="str">
            <v>UN</v>
          </cell>
          <cell r="D100">
            <v>2</v>
          </cell>
          <cell r="E100">
            <v>5250</v>
          </cell>
          <cell r="F100">
            <v>5250</v>
          </cell>
        </row>
        <row r="101">
          <cell r="A101">
            <v>14.15</v>
          </cell>
          <cell r="B101" t="str">
            <v>b2 - Diámetro = 3"</v>
          </cell>
          <cell r="C101" t="str">
            <v>UN</v>
          </cell>
          <cell r="D101">
            <v>2</v>
          </cell>
          <cell r="E101">
            <v>9852</v>
          </cell>
          <cell r="F101">
            <v>9852</v>
          </cell>
        </row>
        <row r="102">
          <cell r="A102">
            <v>14.16</v>
          </cell>
          <cell r="B102" t="str">
            <v>b3 - Diámetro = 4"</v>
          </cell>
          <cell r="C102" t="str">
            <v>UN</v>
          </cell>
          <cell r="D102">
            <v>2</v>
          </cell>
          <cell r="E102">
            <v>14250</v>
          </cell>
          <cell r="F102">
            <v>14250</v>
          </cell>
        </row>
        <row r="103">
          <cell r="A103">
            <v>14.17</v>
          </cell>
          <cell r="B103" t="str">
            <v>b4 - Diámetro = 6"</v>
          </cell>
          <cell r="C103" t="str">
            <v>UN</v>
          </cell>
          <cell r="D103">
            <v>2</v>
          </cell>
          <cell r="E103">
            <v>52320</v>
          </cell>
          <cell r="F103">
            <v>52320</v>
          </cell>
        </row>
        <row r="104">
          <cell r="A104">
            <v>14.18</v>
          </cell>
          <cell r="B104" t="str">
            <v>b5 - Diámetro = 8"</v>
          </cell>
          <cell r="C104" t="str">
            <v>UN</v>
          </cell>
          <cell r="D104">
            <v>2</v>
          </cell>
          <cell r="E104">
            <v>75250</v>
          </cell>
          <cell r="F104">
            <v>75250</v>
          </cell>
        </row>
        <row r="105">
          <cell r="A105">
            <v>14.19</v>
          </cell>
          <cell r="B105" t="str">
            <v>b6 - Diámetro = 12"</v>
          </cell>
          <cell r="C105" t="str">
            <v>UN</v>
          </cell>
          <cell r="D105">
            <v>2</v>
          </cell>
          <cell r="E105">
            <v>210432</v>
          </cell>
          <cell r="F105">
            <v>210432</v>
          </cell>
        </row>
        <row r="106">
          <cell r="B106" t="str">
            <v>c - Codos de 45</v>
          </cell>
          <cell r="F106">
            <v>0</v>
          </cell>
        </row>
        <row r="107">
          <cell r="A107" t="str">
            <v>14.20.</v>
          </cell>
          <cell r="B107" t="str">
            <v>c1 - Diámetro = 2"</v>
          </cell>
          <cell r="C107" t="str">
            <v>UN</v>
          </cell>
          <cell r="D107">
            <v>6</v>
          </cell>
          <cell r="E107">
            <v>5250</v>
          </cell>
          <cell r="F107">
            <v>5250</v>
          </cell>
        </row>
        <row r="108">
          <cell r="A108">
            <v>14.21</v>
          </cell>
          <cell r="B108" t="str">
            <v>c2 - Diámetro = 3"</v>
          </cell>
          <cell r="C108" t="str">
            <v>UN</v>
          </cell>
          <cell r="D108">
            <v>10</v>
          </cell>
          <cell r="E108">
            <v>16520</v>
          </cell>
          <cell r="F108">
            <v>16520</v>
          </cell>
        </row>
        <row r="109">
          <cell r="A109">
            <v>14.22</v>
          </cell>
          <cell r="B109" t="str">
            <v>c3 - Diámetro = 4"</v>
          </cell>
          <cell r="C109" t="str">
            <v>UN</v>
          </cell>
          <cell r="D109">
            <v>36</v>
          </cell>
          <cell r="E109">
            <v>23100</v>
          </cell>
          <cell r="F109">
            <v>23100</v>
          </cell>
        </row>
        <row r="110">
          <cell r="A110">
            <v>14.23</v>
          </cell>
          <cell r="B110" t="str">
            <v>c4 - Diámetro = 6"</v>
          </cell>
          <cell r="C110" t="str">
            <v>UN</v>
          </cell>
          <cell r="D110">
            <v>30</v>
          </cell>
          <cell r="E110">
            <v>30250</v>
          </cell>
          <cell r="F110">
            <v>30250</v>
          </cell>
        </row>
        <row r="111">
          <cell r="A111">
            <v>14.24</v>
          </cell>
          <cell r="B111" t="str">
            <v>c5 - Diámetro = 8"</v>
          </cell>
          <cell r="C111" t="str">
            <v>UN</v>
          </cell>
          <cell r="D111">
            <v>4</v>
          </cell>
          <cell r="E111">
            <v>34120</v>
          </cell>
          <cell r="F111">
            <v>34120</v>
          </cell>
        </row>
        <row r="112">
          <cell r="A112">
            <v>14.25</v>
          </cell>
          <cell r="B112" t="str">
            <v>c6 - Diámetro = 12"</v>
          </cell>
          <cell r="C112" t="str">
            <v>UN</v>
          </cell>
          <cell r="D112">
            <v>6</v>
          </cell>
          <cell r="E112">
            <v>45230</v>
          </cell>
          <cell r="F112">
            <v>45230</v>
          </cell>
        </row>
        <row r="113">
          <cell r="B113" t="str">
            <v>d - Codos de 90</v>
          </cell>
          <cell r="F113">
            <v>0</v>
          </cell>
        </row>
        <row r="114">
          <cell r="A114">
            <v>14.26</v>
          </cell>
          <cell r="B114" t="str">
            <v>d1 - Diámetro = 2"</v>
          </cell>
          <cell r="C114" t="str">
            <v>UN</v>
          </cell>
          <cell r="D114">
            <v>2</v>
          </cell>
          <cell r="E114">
            <v>39070</v>
          </cell>
          <cell r="F114">
            <v>39070</v>
          </cell>
        </row>
        <row r="115">
          <cell r="A115">
            <v>14.27</v>
          </cell>
          <cell r="B115" t="str">
            <v>d2 - Diámetro = 3"</v>
          </cell>
          <cell r="C115" t="str">
            <v>UN</v>
          </cell>
          <cell r="D115">
            <v>2</v>
          </cell>
          <cell r="E115">
            <v>58224</v>
          </cell>
          <cell r="F115">
            <v>58224</v>
          </cell>
        </row>
        <row r="116">
          <cell r="A116">
            <v>14.28</v>
          </cell>
          <cell r="B116" t="str">
            <v>d3 - Diámetro = 4"</v>
          </cell>
          <cell r="C116" t="str">
            <v>UN</v>
          </cell>
          <cell r="D116">
            <v>2</v>
          </cell>
          <cell r="E116">
            <v>85697</v>
          </cell>
          <cell r="F116">
            <v>85697</v>
          </cell>
        </row>
        <row r="117">
          <cell r="A117">
            <v>14.29</v>
          </cell>
          <cell r="B117" t="str">
            <v>d4 - Diámetro = 6"</v>
          </cell>
          <cell r="C117" t="str">
            <v>UN</v>
          </cell>
          <cell r="D117">
            <v>3</v>
          </cell>
          <cell r="E117">
            <v>191083</v>
          </cell>
          <cell r="F117">
            <v>191083</v>
          </cell>
        </row>
        <row r="118">
          <cell r="A118" t="str">
            <v>14.30.</v>
          </cell>
          <cell r="B118" t="str">
            <v>d5 - Diámetro = 8"</v>
          </cell>
          <cell r="C118" t="str">
            <v>UN</v>
          </cell>
          <cell r="D118">
            <v>2</v>
          </cell>
          <cell r="E118">
            <v>427558</v>
          </cell>
          <cell r="F118">
            <v>427558</v>
          </cell>
        </row>
        <row r="119">
          <cell r="A119">
            <v>14.31</v>
          </cell>
          <cell r="B119" t="str">
            <v>d6 - Diámetro = 12"</v>
          </cell>
          <cell r="C119" t="str">
            <v>UN</v>
          </cell>
          <cell r="D119">
            <v>2</v>
          </cell>
          <cell r="E119">
            <v>945852</v>
          </cell>
          <cell r="F119">
            <v>945852</v>
          </cell>
        </row>
        <row r="120">
          <cell r="A120">
            <v>14.32</v>
          </cell>
          <cell r="B120" t="str">
            <v>Empates para tubería tipo A Diámetro = 12" X 6"</v>
          </cell>
          <cell r="C120" t="str">
            <v>UN</v>
          </cell>
          <cell r="D120">
            <v>1</v>
          </cell>
          <cell r="E120">
            <v>4950</v>
          </cell>
          <cell r="F120">
            <v>4950</v>
          </cell>
        </row>
        <row r="121">
          <cell r="A121">
            <v>14.33</v>
          </cell>
          <cell r="B121" t="str">
            <v>Empates para tubería tipo B Diámetro = 3"</v>
          </cell>
          <cell r="C121" t="str">
            <v>UN</v>
          </cell>
          <cell r="D121">
            <v>3</v>
          </cell>
          <cell r="E121">
            <v>4950</v>
          </cell>
          <cell r="F121">
            <v>4950</v>
          </cell>
        </row>
        <row r="122">
          <cell r="A122">
            <v>14.34</v>
          </cell>
          <cell r="B122" t="str">
            <v>Empates para tubería tipo B Diámetro = 4"</v>
          </cell>
          <cell r="C122" t="str">
            <v>UN</v>
          </cell>
          <cell r="D122">
            <v>3</v>
          </cell>
          <cell r="E122">
            <v>4950</v>
          </cell>
          <cell r="F122">
            <v>4950</v>
          </cell>
        </row>
        <row r="123">
          <cell r="A123">
            <v>14.35</v>
          </cell>
          <cell r="B123" t="str">
            <v>Empates para tubería tipo B Diámetro = 6"</v>
          </cell>
          <cell r="C123" t="str">
            <v>UN</v>
          </cell>
          <cell r="D123">
            <v>2</v>
          </cell>
          <cell r="E123">
            <v>4950</v>
          </cell>
          <cell r="F123">
            <v>4950</v>
          </cell>
        </row>
        <row r="124">
          <cell r="A124">
            <v>14.36</v>
          </cell>
          <cell r="B124" t="str">
            <v>Empates para tubería tipo B Diámetro = 8"</v>
          </cell>
          <cell r="C124" t="str">
            <v>UN</v>
          </cell>
          <cell r="D124">
            <v>2</v>
          </cell>
          <cell r="E124">
            <v>4950</v>
          </cell>
          <cell r="F124">
            <v>4950</v>
          </cell>
        </row>
        <row r="125">
          <cell r="A125">
            <v>14.37</v>
          </cell>
          <cell r="B125" t="str">
            <v>Empates para tubería tipo E Diámetro = 4"</v>
          </cell>
          <cell r="C125" t="str">
            <v>UN</v>
          </cell>
          <cell r="D125">
            <v>1</v>
          </cell>
          <cell r="E125">
            <v>4950</v>
          </cell>
          <cell r="F125">
            <v>4950</v>
          </cell>
        </row>
        <row r="126">
          <cell r="A126">
            <v>14.38</v>
          </cell>
          <cell r="B126" t="str">
            <v>Empates para tubería tipo E Diámetro = 6"</v>
          </cell>
          <cell r="C126" t="str">
            <v>UN</v>
          </cell>
          <cell r="D126">
            <v>1</v>
          </cell>
          <cell r="E126">
            <v>4950</v>
          </cell>
          <cell r="F126">
            <v>4950</v>
          </cell>
        </row>
        <row r="127">
          <cell r="A127">
            <v>14.39</v>
          </cell>
          <cell r="B127" t="str">
            <v>Empates para tubería tipo E Diámetro = 8"</v>
          </cell>
          <cell r="C127" t="str">
            <v>UN</v>
          </cell>
          <cell r="D127">
            <v>1</v>
          </cell>
          <cell r="E127">
            <v>4950</v>
          </cell>
          <cell r="F127">
            <v>4950</v>
          </cell>
        </row>
        <row r="128">
          <cell r="A128" t="str">
            <v>14.40.</v>
          </cell>
          <cell r="B128" t="str">
            <v>Empates para tubería tipo E Diámetro = 8" X 12"</v>
          </cell>
          <cell r="C128" t="str">
            <v>UN</v>
          </cell>
          <cell r="D128">
            <v>1</v>
          </cell>
          <cell r="E128">
            <v>4950</v>
          </cell>
          <cell r="F128">
            <v>4950</v>
          </cell>
        </row>
        <row r="129">
          <cell r="A129">
            <v>14.41</v>
          </cell>
          <cell r="B129" t="str">
            <v>Empates para tubería tipo E Diámetro = 12"</v>
          </cell>
          <cell r="C129" t="str">
            <v>UN</v>
          </cell>
          <cell r="D129">
            <v>1</v>
          </cell>
          <cell r="E129">
            <v>4950</v>
          </cell>
          <cell r="F129">
            <v>4950</v>
          </cell>
        </row>
        <row r="130">
          <cell r="A130">
            <v>14.42</v>
          </cell>
          <cell r="B130" t="str">
            <v>Empates para tubería tipo E Diámetro = 12" X 6"</v>
          </cell>
          <cell r="C130" t="str">
            <v>UN</v>
          </cell>
          <cell r="D130">
            <v>1</v>
          </cell>
          <cell r="E130">
            <v>4950</v>
          </cell>
          <cell r="F130">
            <v>4950</v>
          </cell>
        </row>
        <row r="131">
          <cell r="A131">
            <v>14.43</v>
          </cell>
          <cell r="B131" t="str">
            <v>Empates para tubería tipo F Diámetro = 3"</v>
          </cell>
          <cell r="C131" t="str">
            <v>UN</v>
          </cell>
          <cell r="D131">
            <v>4</v>
          </cell>
          <cell r="E131">
            <v>4950</v>
          </cell>
          <cell r="F131">
            <v>4950</v>
          </cell>
        </row>
        <row r="132">
          <cell r="A132">
            <v>14.44</v>
          </cell>
          <cell r="B132" t="str">
            <v>Empates para tubería tipo F Diámetro = 4"</v>
          </cell>
          <cell r="C132" t="str">
            <v>UN</v>
          </cell>
          <cell r="D132">
            <v>4</v>
          </cell>
          <cell r="E132">
            <v>4950</v>
          </cell>
          <cell r="F132">
            <v>4950</v>
          </cell>
        </row>
        <row r="133">
          <cell r="A133">
            <v>14.45</v>
          </cell>
          <cell r="B133" t="str">
            <v>Empates para tubería tipo F Diámetro = 6"</v>
          </cell>
          <cell r="C133" t="str">
            <v>UN</v>
          </cell>
          <cell r="D133">
            <v>4</v>
          </cell>
          <cell r="E133">
            <v>4950</v>
          </cell>
          <cell r="F133">
            <v>4950</v>
          </cell>
        </row>
        <row r="134">
          <cell r="A134">
            <v>14.46</v>
          </cell>
          <cell r="B134" t="str">
            <v>Empates para tubería tipo F Diámetro = 8"</v>
          </cell>
          <cell r="C134" t="str">
            <v>UN</v>
          </cell>
          <cell r="D134">
            <v>2</v>
          </cell>
          <cell r="E134">
            <v>4950</v>
          </cell>
          <cell r="F134">
            <v>4950</v>
          </cell>
        </row>
        <row r="135">
          <cell r="A135">
            <v>14.47</v>
          </cell>
          <cell r="B135" t="str">
            <v>Empates para tubería tipo F Diámetro = 12"</v>
          </cell>
          <cell r="C135" t="str">
            <v>UN</v>
          </cell>
          <cell r="D135">
            <v>2</v>
          </cell>
          <cell r="E135">
            <v>4950</v>
          </cell>
          <cell r="F135">
            <v>4950</v>
          </cell>
        </row>
        <row r="136">
          <cell r="A136">
            <v>14.48</v>
          </cell>
          <cell r="B136" t="str">
            <v>Empates para tubería tipo F Diámetro = 12" X 6"</v>
          </cell>
          <cell r="C136" t="str">
            <v>UN</v>
          </cell>
          <cell r="D136">
            <v>1</v>
          </cell>
          <cell r="E136">
            <v>206200</v>
          </cell>
          <cell r="F136">
            <v>206200</v>
          </cell>
        </row>
        <row r="137">
          <cell r="A137">
            <v>14.49</v>
          </cell>
          <cell r="B137" t="str">
            <v>Empates para tubería tipo I Diámetro 4"</v>
          </cell>
          <cell r="C137" t="str">
            <v>UN</v>
          </cell>
          <cell r="D137">
            <v>1</v>
          </cell>
          <cell r="E137">
            <v>4950</v>
          </cell>
          <cell r="F137">
            <v>4950</v>
          </cell>
        </row>
        <row r="138">
          <cell r="A138" t="str">
            <v>14.50.</v>
          </cell>
          <cell r="B138" t="str">
            <v>Empates para tubería tipo I* Diámetro = 3"</v>
          </cell>
          <cell r="C138" t="str">
            <v>UN</v>
          </cell>
          <cell r="D138">
            <v>1</v>
          </cell>
          <cell r="E138">
            <v>4950</v>
          </cell>
          <cell r="F138">
            <v>4950</v>
          </cell>
        </row>
        <row r="139">
          <cell r="A139">
            <v>14.51</v>
          </cell>
          <cell r="B139" t="str">
            <v>Empates para tubería tipo I* Diámetro = 4"</v>
          </cell>
          <cell r="C139" t="str">
            <v>UN</v>
          </cell>
          <cell r="D139">
            <v>1</v>
          </cell>
          <cell r="E139">
            <v>4950</v>
          </cell>
          <cell r="F139">
            <v>4950</v>
          </cell>
        </row>
        <row r="140">
          <cell r="A140">
            <v>14.52</v>
          </cell>
          <cell r="B140" t="str">
            <v>Empates para tubería tipo I* Diámetro = 6"</v>
          </cell>
          <cell r="C140" t="str">
            <v>UN</v>
          </cell>
          <cell r="D140">
            <v>3</v>
          </cell>
          <cell r="E140">
            <v>4950</v>
          </cell>
          <cell r="F140">
            <v>4950</v>
          </cell>
        </row>
        <row r="141">
          <cell r="A141">
            <v>14.53</v>
          </cell>
          <cell r="B141" t="str">
            <v>Empates para tubería tipo J* Diámetro = 2"</v>
          </cell>
          <cell r="C141" t="str">
            <v>UN</v>
          </cell>
          <cell r="D141">
            <v>4</v>
          </cell>
          <cell r="E141">
            <v>4950</v>
          </cell>
          <cell r="F141">
            <v>4950</v>
          </cell>
        </row>
        <row r="142">
          <cell r="A142">
            <v>14.54</v>
          </cell>
          <cell r="B142" t="str">
            <v>Hidrantes de Diámetro = 6"</v>
          </cell>
          <cell r="C142" t="str">
            <v>UN</v>
          </cell>
          <cell r="D142">
            <v>3</v>
          </cell>
          <cell r="E142">
            <v>2462915</v>
          </cell>
          <cell r="F142">
            <v>2462915</v>
          </cell>
        </row>
        <row r="143">
          <cell r="B143" t="str">
            <v>Reducciones HFELPVC</v>
          </cell>
          <cell r="F143">
            <v>0</v>
          </cell>
        </row>
        <row r="144">
          <cell r="A144">
            <v>14.55</v>
          </cell>
          <cell r="B144" t="str">
            <v xml:space="preserve">a - Diámetro = 4" X 2" </v>
          </cell>
          <cell r="C144" t="str">
            <v>UN</v>
          </cell>
          <cell r="D144">
            <v>2</v>
          </cell>
          <cell r="E144">
            <v>11250</v>
          </cell>
          <cell r="F144">
            <v>11250</v>
          </cell>
        </row>
        <row r="145">
          <cell r="A145">
            <v>14.56</v>
          </cell>
          <cell r="B145" t="str">
            <v>b - Diámetro = 4" X 3"</v>
          </cell>
          <cell r="C145" t="str">
            <v>UN</v>
          </cell>
          <cell r="D145">
            <v>4</v>
          </cell>
          <cell r="E145">
            <v>11560</v>
          </cell>
          <cell r="F145">
            <v>11560</v>
          </cell>
        </row>
        <row r="146">
          <cell r="A146">
            <v>14.57</v>
          </cell>
          <cell r="B146" t="str">
            <v>c - Diámetro = 6" X 2"</v>
          </cell>
          <cell r="C146" t="str">
            <v>UN</v>
          </cell>
          <cell r="D146">
            <v>1</v>
          </cell>
          <cell r="E146">
            <v>15620</v>
          </cell>
          <cell r="F146">
            <v>15620</v>
          </cell>
        </row>
        <row r="147">
          <cell r="A147">
            <v>14.58</v>
          </cell>
          <cell r="B147" t="str">
            <v>d - Diámetro = 6" X 3"</v>
          </cell>
          <cell r="C147" t="str">
            <v>UN</v>
          </cell>
          <cell r="D147">
            <v>1</v>
          </cell>
          <cell r="E147">
            <v>15985</v>
          </cell>
          <cell r="F147">
            <v>15985</v>
          </cell>
        </row>
        <row r="148">
          <cell r="A148">
            <v>14.59</v>
          </cell>
          <cell r="B148" t="str">
            <v>e - Diámetro = 6" X 4"</v>
          </cell>
          <cell r="C148" t="str">
            <v>UN</v>
          </cell>
          <cell r="D148">
            <v>2</v>
          </cell>
          <cell r="E148">
            <v>16520</v>
          </cell>
          <cell r="F148">
            <v>16520</v>
          </cell>
        </row>
        <row r="149">
          <cell r="A149" t="str">
            <v>14.60.</v>
          </cell>
          <cell r="B149" t="str">
            <v>f - Diámetro = 8" X 6"</v>
          </cell>
          <cell r="C149" t="str">
            <v>UN</v>
          </cell>
          <cell r="D149">
            <v>2</v>
          </cell>
          <cell r="E149">
            <v>17520</v>
          </cell>
          <cell r="F149">
            <v>17520</v>
          </cell>
        </row>
        <row r="150">
          <cell r="A150">
            <v>14.61</v>
          </cell>
          <cell r="B150" t="str">
            <v>g - Diámetro = 12" X 6"</v>
          </cell>
          <cell r="C150" t="str">
            <v>UN</v>
          </cell>
          <cell r="D150">
            <v>1</v>
          </cell>
          <cell r="E150">
            <v>22150</v>
          </cell>
          <cell r="F150">
            <v>22150</v>
          </cell>
        </row>
        <row r="151">
          <cell r="A151">
            <v>14.62</v>
          </cell>
          <cell r="B151" t="str">
            <v>h - Diámetro = 12" X 8"</v>
          </cell>
          <cell r="C151" t="str">
            <v>UN</v>
          </cell>
          <cell r="D151">
            <v>1</v>
          </cell>
          <cell r="E151">
            <v>23560</v>
          </cell>
          <cell r="F151">
            <v>23560</v>
          </cell>
        </row>
        <row r="152">
          <cell r="B152" t="str">
            <v>Tapones</v>
          </cell>
          <cell r="F152">
            <v>0</v>
          </cell>
        </row>
        <row r="153">
          <cell r="A153">
            <v>14.63</v>
          </cell>
          <cell r="B153" t="str">
            <v xml:space="preserve">a - Diámetro = 2" </v>
          </cell>
          <cell r="C153" t="str">
            <v>UN</v>
          </cell>
          <cell r="D153">
            <v>2</v>
          </cell>
          <cell r="E153">
            <v>71042</v>
          </cell>
          <cell r="F153">
            <v>71042</v>
          </cell>
        </row>
        <row r="154">
          <cell r="A154">
            <v>14.64</v>
          </cell>
          <cell r="B154" t="str">
            <v>b - Diámetro = 3"</v>
          </cell>
          <cell r="C154" t="str">
            <v>UN</v>
          </cell>
          <cell r="D154">
            <v>1</v>
          </cell>
          <cell r="E154">
            <v>79270</v>
          </cell>
          <cell r="F154">
            <v>79270</v>
          </cell>
        </row>
        <row r="155">
          <cell r="A155">
            <v>14.65</v>
          </cell>
          <cell r="B155" t="str">
            <v>c - Diámetro = 4"</v>
          </cell>
          <cell r="C155" t="str">
            <v>UN</v>
          </cell>
          <cell r="D155">
            <v>1</v>
          </cell>
          <cell r="E155">
            <v>98563</v>
          </cell>
          <cell r="F155">
            <v>98563</v>
          </cell>
        </row>
        <row r="156">
          <cell r="A156">
            <v>14.66</v>
          </cell>
          <cell r="B156" t="str">
            <v>d - Diámetro = 6"</v>
          </cell>
          <cell r="C156" t="str">
            <v>UN</v>
          </cell>
          <cell r="D156">
            <v>4</v>
          </cell>
          <cell r="E156">
            <v>166783</v>
          </cell>
          <cell r="F156">
            <v>166783</v>
          </cell>
        </row>
        <row r="157">
          <cell r="A157">
            <v>14.67</v>
          </cell>
          <cell r="B157" t="str">
            <v>e - Diámetro = 8"</v>
          </cell>
          <cell r="C157" t="str">
            <v>UN</v>
          </cell>
          <cell r="D157">
            <v>2</v>
          </cell>
          <cell r="E157">
            <v>255594</v>
          </cell>
          <cell r="F157">
            <v>255594</v>
          </cell>
        </row>
        <row r="158">
          <cell r="A158">
            <v>14.68</v>
          </cell>
          <cell r="B158" t="str">
            <v>f - Diámetro = 12"</v>
          </cell>
          <cell r="C158" t="str">
            <v>UN</v>
          </cell>
          <cell r="D158">
            <v>1</v>
          </cell>
          <cell r="E158">
            <v>600832</v>
          </cell>
          <cell r="F158">
            <v>600832</v>
          </cell>
        </row>
        <row r="159">
          <cell r="B159" t="str">
            <v>Tees HFELPVC</v>
          </cell>
          <cell r="F159">
            <v>0</v>
          </cell>
        </row>
        <row r="160">
          <cell r="A160">
            <v>14.69</v>
          </cell>
          <cell r="B160" t="str">
            <v>a - Diámetro = 4" X 4"</v>
          </cell>
          <cell r="C160" t="str">
            <v>UN</v>
          </cell>
          <cell r="D160">
            <v>1</v>
          </cell>
          <cell r="E160">
            <v>45924</v>
          </cell>
          <cell r="F160">
            <v>45924</v>
          </cell>
        </row>
        <row r="161">
          <cell r="A161" t="str">
            <v>14.70.</v>
          </cell>
          <cell r="B161" t="str">
            <v>b - Diámetro = 6" X 3"</v>
          </cell>
          <cell r="C161" t="str">
            <v>UN</v>
          </cell>
          <cell r="D161">
            <v>1</v>
          </cell>
          <cell r="E161">
            <v>60102</v>
          </cell>
          <cell r="F161">
            <v>60102</v>
          </cell>
        </row>
        <row r="162">
          <cell r="A162">
            <v>14.71</v>
          </cell>
          <cell r="B162" t="str">
            <v>c - Diámetro = 6" X 4"</v>
          </cell>
          <cell r="C162" t="str">
            <v>UN</v>
          </cell>
          <cell r="D162">
            <v>13</v>
          </cell>
          <cell r="E162">
            <v>61250</v>
          </cell>
          <cell r="F162">
            <v>61250</v>
          </cell>
        </row>
        <row r="163">
          <cell r="A163">
            <v>14.72</v>
          </cell>
          <cell r="B163" t="str">
            <v>d - Diámetro = 6" X 6"</v>
          </cell>
          <cell r="C163" t="str">
            <v>UN</v>
          </cell>
          <cell r="D163">
            <v>10</v>
          </cell>
          <cell r="E163">
            <v>62520</v>
          </cell>
          <cell r="F163">
            <v>62520</v>
          </cell>
        </row>
        <row r="164">
          <cell r="A164">
            <v>14.73</v>
          </cell>
          <cell r="B164" t="str">
            <v>e - Diámetro = 8" X 4"</v>
          </cell>
          <cell r="C164" t="str">
            <v>UN</v>
          </cell>
          <cell r="D164">
            <v>1</v>
          </cell>
          <cell r="E164">
            <v>62520</v>
          </cell>
          <cell r="F164">
            <v>62520</v>
          </cell>
        </row>
        <row r="165">
          <cell r="A165">
            <v>14.74</v>
          </cell>
          <cell r="B165" t="str">
            <v>f - Diámetro = 8" X 6"</v>
          </cell>
          <cell r="C165" t="str">
            <v>UN</v>
          </cell>
          <cell r="D165">
            <v>3</v>
          </cell>
          <cell r="E165">
            <v>62560</v>
          </cell>
          <cell r="F165">
            <v>62560</v>
          </cell>
        </row>
        <row r="166">
          <cell r="A166">
            <v>14.75</v>
          </cell>
          <cell r="B166" t="str">
            <v>g - Diámetro = 8" X 8"</v>
          </cell>
          <cell r="C166" t="str">
            <v>UN</v>
          </cell>
          <cell r="D166">
            <v>2</v>
          </cell>
          <cell r="E166">
            <v>68975</v>
          </cell>
          <cell r="F166">
            <v>68975</v>
          </cell>
        </row>
        <row r="167">
          <cell r="A167">
            <v>14.76</v>
          </cell>
          <cell r="B167" t="str">
            <v>h - Diámetro = 12" X 4"</v>
          </cell>
          <cell r="C167" t="str">
            <v>UN</v>
          </cell>
          <cell r="D167">
            <v>2</v>
          </cell>
          <cell r="E167">
            <v>98562</v>
          </cell>
          <cell r="F167">
            <v>98562</v>
          </cell>
        </row>
        <row r="168">
          <cell r="A168">
            <v>14.77</v>
          </cell>
          <cell r="B168" t="str">
            <v>i - Diámetro = 12" X 6"</v>
          </cell>
          <cell r="C168" t="str">
            <v>UN</v>
          </cell>
          <cell r="D168">
            <v>2</v>
          </cell>
          <cell r="E168">
            <v>897081</v>
          </cell>
          <cell r="F168">
            <v>897081</v>
          </cell>
        </row>
        <row r="169">
          <cell r="A169">
            <v>14.78</v>
          </cell>
          <cell r="B169" t="str">
            <v>j - Diámetro = 12" X 8"</v>
          </cell>
          <cell r="C169" t="str">
            <v>UN</v>
          </cell>
          <cell r="D169">
            <v>1</v>
          </cell>
          <cell r="E169">
            <v>943893</v>
          </cell>
          <cell r="F169">
            <v>943893</v>
          </cell>
        </row>
        <row r="170">
          <cell r="A170">
            <v>14.79</v>
          </cell>
          <cell r="B170" t="str">
            <v>k - Diámetro = 12" X 12"</v>
          </cell>
          <cell r="C170" t="str">
            <v>UN</v>
          </cell>
          <cell r="D170">
            <v>2</v>
          </cell>
          <cell r="E170">
            <v>1302367</v>
          </cell>
          <cell r="F170">
            <v>1302367</v>
          </cell>
        </row>
        <row r="171">
          <cell r="B171" t="str">
            <v>Válvulas HFELPVC (Incluye caja correspondiente)</v>
          </cell>
          <cell r="F171">
            <v>0</v>
          </cell>
        </row>
        <row r="172">
          <cell r="A172" t="str">
            <v>14.80.</v>
          </cell>
          <cell r="B172" t="str">
            <v>a - Diámetro = 3"</v>
          </cell>
          <cell r="C172" t="str">
            <v>UN</v>
          </cell>
          <cell r="D172">
            <v>1</v>
          </cell>
          <cell r="E172">
            <v>361008</v>
          </cell>
          <cell r="F172">
            <v>361008</v>
          </cell>
        </row>
        <row r="173">
          <cell r="A173">
            <v>14.81</v>
          </cell>
          <cell r="B173" t="str">
            <v>b - Diámetro = 4"</v>
          </cell>
          <cell r="C173" t="str">
            <v>UN</v>
          </cell>
          <cell r="D173">
            <v>14</v>
          </cell>
          <cell r="E173">
            <v>451214</v>
          </cell>
          <cell r="F173">
            <v>451214</v>
          </cell>
        </row>
        <row r="174">
          <cell r="A174">
            <v>14.82</v>
          </cell>
          <cell r="B174" t="str">
            <v>c - Diámetro = 6"</v>
          </cell>
          <cell r="C174" t="str">
            <v>UN</v>
          </cell>
          <cell r="D174">
            <v>32</v>
          </cell>
          <cell r="E174">
            <v>834966</v>
          </cell>
          <cell r="F174">
            <v>834966</v>
          </cell>
        </row>
        <row r="175">
          <cell r="A175">
            <v>14.83</v>
          </cell>
          <cell r="B175" t="str">
            <v>d - Diámetro = 8"</v>
          </cell>
          <cell r="C175" t="str">
            <v>UN</v>
          </cell>
          <cell r="D175">
            <v>2</v>
          </cell>
          <cell r="E175">
            <v>1256230</v>
          </cell>
          <cell r="F175">
            <v>1256230</v>
          </cell>
        </row>
        <row r="176">
          <cell r="A176">
            <v>14.84</v>
          </cell>
          <cell r="B176" t="str">
            <v>e - Diámetro = 12"</v>
          </cell>
          <cell r="C176" t="str">
            <v>UN</v>
          </cell>
          <cell r="D176">
            <v>3</v>
          </cell>
          <cell r="E176">
            <v>1976145</v>
          </cell>
          <cell r="F176">
            <v>1976145</v>
          </cell>
        </row>
        <row r="177">
          <cell r="A177">
            <v>14.85</v>
          </cell>
          <cell r="B177" t="str">
            <v>Conexión domiciliaria</v>
          </cell>
          <cell r="C177" t="str">
            <v>UN</v>
          </cell>
          <cell r="D177">
            <v>112</v>
          </cell>
          <cell r="E177">
            <v>44018</v>
          </cell>
          <cell r="F177">
            <v>44018</v>
          </cell>
        </row>
        <row r="178">
          <cell r="A178">
            <v>14.86</v>
          </cell>
          <cell r="B178" t="str">
            <v>Suministro e instalación de concreto para atraque de tuberías (f'c=175 Kg/cm2)</v>
          </cell>
          <cell r="C178" t="str">
            <v>M3</v>
          </cell>
          <cell r="D178">
            <v>40</v>
          </cell>
          <cell r="E178">
            <v>263217</v>
          </cell>
          <cell r="F178">
            <v>263217</v>
          </cell>
        </row>
        <row r="179">
          <cell r="A179">
            <v>14.87</v>
          </cell>
          <cell r="B179" t="str">
            <v>Construcción de cajas de inspección</v>
          </cell>
          <cell r="C179" t="str">
            <v>UN</v>
          </cell>
          <cell r="D179">
            <v>14</v>
          </cell>
          <cell r="E179">
            <v>55563</v>
          </cell>
          <cell r="F179">
            <v>55563</v>
          </cell>
        </row>
        <row r="180">
          <cell r="A180">
            <v>14.88</v>
          </cell>
          <cell r="B180" t="str">
            <v>Recalce de pozos de inspección vehiculares</v>
          </cell>
          <cell r="C180" t="str">
            <v>UN</v>
          </cell>
          <cell r="D180">
            <v>11</v>
          </cell>
          <cell r="E180">
            <v>232069</v>
          </cell>
          <cell r="F180">
            <v>232069</v>
          </cell>
        </row>
        <row r="181">
          <cell r="B181" t="str">
            <v xml:space="preserve">OBRAS PARA RED DE ENERGIA ELECTRICA </v>
          </cell>
          <cell r="F181">
            <v>0</v>
          </cell>
        </row>
        <row r="182">
          <cell r="B182" t="str">
            <v xml:space="preserve">CANALIZACION PARA REDES DE ENERGIA ELECTRICA </v>
          </cell>
          <cell r="F182">
            <v>0</v>
          </cell>
        </row>
        <row r="183">
          <cell r="A183">
            <v>15.1</v>
          </cell>
          <cell r="B183" t="str">
            <v>b2-Suministro. transporte y colocación de dos ductos de PVC-TDP  3" en cruce de calzada según norma CS207.</v>
          </cell>
          <cell r="C183" t="str">
            <v>Ml</v>
          </cell>
          <cell r="D183">
            <v>180</v>
          </cell>
          <cell r="E183">
            <v>24332</v>
          </cell>
          <cell r="F183">
            <v>24332</v>
          </cell>
        </row>
        <row r="184">
          <cell r="A184">
            <v>15.2</v>
          </cell>
          <cell r="B184" t="str">
            <v>e-Suministro, transporte. y colocación de seis ductos de PVC-TDP 4" en cruce de calzada según norma CS210.</v>
          </cell>
          <cell r="C184" t="str">
            <v>ML</v>
          </cell>
          <cell r="D184">
            <v>122</v>
          </cell>
          <cell r="E184">
            <v>81185</v>
          </cell>
          <cell r="F184">
            <v>81185</v>
          </cell>
        </row>
        <row r="185">
          <cell r="A185" t="str">
            <v xml:space="preserve"> </v>
          </cell>
          <cell r="B185" t="str">
            <v>Construcción de cajas de inspección de acuerdo con las normas y diseños de la E.E.B. ; incluye marco y tapa.</v>
          </cell>
          <cell r="F185">
            <v>0</v>
          </cell>
        </row>
        <row r="186">
          <cell r="A186">
            <v>15.3</v>
          </cell>
          <cell r="B186" t="str">
            <v xml:space="preserve">  a- cajas 1CS.(275 EEB)</v>
          </cell>
          <cell r="C186" t="str">
            <v>UND.</v>
          </cell>
          <cell r="D186">
            <v>62</v>
          </cell>
          <cell r="E186">
            <v>574000</v>
          </cell>
          <cell r="F186">
            <v>574000</v>
          </cell>
        </row>
        <row r="187">
          <cell r="A187">
            <v>15.4</v>
          </cell>
          <cell r="B187" t="str">
            <v xml:space="preserve">  b- cajas 2CS.(276 EEB)</v>
          </cell>
          <cell r="C187" t="str">
            <v>UND.</v>
          </cell>
          <cell r="D187">
            <v>58</v>
          </cell>
          <cell r="E187">
            <v>737143</v>
          </cell>
          <cell r="F187">
            <v>737143</v>
          </cell>
        </row>
        <row r="188">
          <cell r="A188">
            <v>15.5</v>
          </cell>
          <cell r="B188" t="str">
            <v xml:space="preserve">  c- cajas AP. (274 EEB)</v>
          </cell>
          <cell r="C188" t="str">
            <v>UND.</v>
          </cell>
          <cell r="D188">
            <v>250</v>
          </cell>
          <cell r="E188">
            <v>305644</v>
          </cell>
          <cell r="F188">
            <v>305644</v>
          </cell>
        </row>
        <row r="189">
          <cell r="A189">
            <v>15.6</v>
          </cell>
          <cell r="B189" t="str">
            <v xml:space="preserve">  d- caja tipo vehicular.(CS 280)</v>
          </cell>
          <cell r="C189" t="str">
            <v>UND.</v>
          </cell>
          <cell r="D189">
            <v>4</v>
          </cell>
          <cell r="E189">
            <v>1560950</v>
          </cell>
          <cell r="F189">
            <v>1560950</v>
          </cell>
        </row>
        <row r="190">
          <cell r="A190">
            <v>15.7</v>
          </cell>
          <cell r="B190" t="str">
            <v>Reconstrucción de cámaras existentes CS 274</v>
          </cell>
          <cell r="C190" t="str">
            <v>UND.</v>
          </cell>
          <cell r="D190">
            <v>20</v>
          </cell>
          <cell r="E190">
            <v>208350</v>
          </cell>
          <cell r="F190">
            <v>208350</v>
          </cell>
        </row>
        <row r="191">
          <cell r="A191">
            <v>15.8</v>
          </cell>
          <cell r="B191" t="str">
            <v>Reconstrucción de cámaras existentes CS 275</v>
          </cell>
          <cell r="C191" t="str">
            <v>UND.</v>
          </cell>
          <cell r="D191">
            <v>72</v>
          </cell>
          <cell r="E191">
            <v>430874</v>
          </cell>
          <cell r="F191">
            <v>430874</v>
          </cell>
        </row>
        <row r="192">
          <cell r="A192">
            <v>15.9</v>
          </cell>
          <cell r="B192" t="str">
            <v>Reconstrucción de cámaras existentes CS 276</v>
          </cell>
          <cell r="C192" t="str">
            <v>UND.</v>
          </cell>
          <cell r="D192">
            <v>96</v>
          </cell>
          <cell r="E192">
            <v>552858</v>
          </cell>
          <cell r="F192">
            <v>552858</v>
          </cell>
        </row>
        <row r="193">
          <cell r="A193" t="str">
            <v>15.10.</v>
          </cell>
          <cell r="B193" t="str">
            <v>Reconstrucción de cámaras existentes CS 280</v>
          </cell>
          <cell r="C193" t="str">
            <v>ML</v>
          </cell>
          <cell r="D193">
            <v>10</v>
          </cell>
          <cell r="E193">
            <v>1170712</v>
          </cell>
          <cell r="F193">
            <v>1170712</v>
          </cell>
        </row>
        <row r="194">
          <cell r="A194">
            <v>15.11</v>
          </cell>
          <cell r="B194" t="str">
            <v>Construcción canalización 2*3" PVC por circuito (incluye terminal de campana).</v>
          </cell>
          <cell r="C194" t="str">
            <v>ML</v>
          </cell>
          <cell r="D194">
            <v>7300</v>
          </cell>
          <cell r="E194">
            <v>9231</v>
          </cell>
          <cell r="F194">
            <v>9231</v>
          </cell>
        </row>
        <row r="195">
          <cell r="A195">
            <v>15.12</v>
          </cell>
          <cell r="B195" t="str">
            <v>Adaptar cámaras CS 275 y CS 276 existentes a tipo vehicular CS 280</v>
          </cell>
          <cell r="C195" t="str">
            <v>UN</v>
          </cell>
          <cell r="D195">
            <v>22</v>
          </cell>
          <cell r="E195">
            <v>1131700</v>
          </cell>
          <cell r="F195">
            <v>1131700</v>
          </cell>
        </row>
        <row r="196">
          <cell r="A196">
            <v>15.13</v>
          </cell>
          <cell r="B196" t="str">
            <v>Construcción de canalización 6*4" PVC (incluye terminal de campana).</v>
          </cell>
          <cell r="C196" t="str">
            <v>ML</v>
          </cell>
          <cell r="D196">
            <v>1840</v>
          </cell>
          <cell r="E196">
            <v>48866</v>
          </cell>
          <cell r="F196">
            <v>48866</v>
          </cell>
        </row>
        <row r="197">
          <cell r="A197">
            <v>15.14</v>
          </cell>
          <cell r="B197" t="str">
            <v>Construcción de canalización 4*4" PVC (incluye terminal de campana).</v>
          </cell>
          <cell r="C197" t="str">
            <v>ML</v>
          </cell>
          <cell r="D197">
            <v>262</v>
          </cell>
          <cell r="E197">
            <v>31731</v>
          </cell>
          <cell r="F197">
            <v>31731</v>
          </cell>
        </row>
        <row r="198">
          <cell r="A198">
            <v>15.15</v>
          </cell>
          <cell r="B198" t="str">
            <v>Construcción de canalización 3*4" PVC (incluye terminal de campana).</v>
          </cell>
          <cell r="C198" t="str">
            <v>ML</v>
          </cell>
          <cell r="D198">
            <v>670</v>
          </cell>
          <cell r="E198">
            <v>25008</v>
          </cell>
          <cell r="F198">
            <v>25008</v>
          </cell>
        </row>
        <row r="199">
          <cell r="A199">
            <v>15.16</v>
          </cell>
          <cell r="B199" t="str">
            <v>Construcción de canalización 2*4" PVC (incluye terminal de campana).</v>
          </cell>
          <cell r="C199" t="str">
            <v>ML</v>
          </cell>
          <cell r="D199">
            <v>1002</v>
          </cell>
          <cell r="E199">
            <v>17411</v>
          </cell>
          <cell r="F199">
            <v>17411</v>
          </cell>
        </row>
        <row r="200">
          <cell r="A200">
            <v>15.17</v>
          </cell>
          <cell r="B200" t="str">
            <v>Construcción de canalización 1*4" PVC (incluye terminal de campana).</v>
          </cell>
          <cell r="C200" t="str">
            <v>ML</v>
          </cell>
          <cell r="D200">
            <v>1280</v>
          </cell>
          <cell r="E200">
            <v>10066</v>
          </cell>
          <cell r="F200">
            <v>10066</v>
          </cell>
        </row>
        <row r="201">
          <cell r="A201">
            <v>15.18</v>
          </cell>
          <cell r="B201" t="str">
            <v>Suministro y prolongación de 1*1" Conduit metálica (en paraderos)</v>
          </cell>
          <cell r="C201" t="str">
            <v>ML</v>
          </cell>
          <cell r="D201">
            <v>3960</v>
          </cell>
          <cell r="E201">
            <v>9901</v>
          </cell>
          <cell r="F201">
            <v>9901</v>
          </cell>
        </row>
        <row r="202">
          <cell r="A202">
            <v>15.19</v>
          </cell>
          <cell r="B202" t="str">
            <v>Suministro y prolongación de 1*2" Conduit metálica (en paraderos)</v>
          </cell>
          <cell r="C202" t="str">
            <v>ML</v>
          </cell>
          <cell r="D202">
            <v>30</v>
          </cell>
          <cell r="E202">
            <v>17884</v>
          </cell>
          <cell r="F202">
            <v>17884</v>
          </cell>
        </row>
        <row r="203">
          <cell r="A203" t="str">
            <v>15.20.</v>
          </cell>
          <cell r="B203" t="str">
            <v>Suministro y prolongación de 1*3" Conduit metálica (en paraderos)</v>
          </cell>
          <cell r="C203" t="str">
            <v>ML</v>
          </cell>
          <cell r="D203">
            <v>124</v>
          </cell>
          <cell r="E203">
            <v>34312</v>
          </cell>
          <cell r="F203">
            <v>34312</v>
          </cell>
        </row>
        <row r="204">
          <cell r="A204">
            <v>15.21</v>
          </cell>
          <cell r="B204" t="str">
            <v>Suministro y Transporte de postes de 14 m. 750 kg AP 801</v>
          </cell>
          <cell r="C204" t="str">
            <v>UN</v>
          </cell>
          <cell r="D204">
            <v>108</v>
          </cell>
          <cell r="E204">
            <v>677427</v>
          </cell>
          <cell r="F204">
            <v>677427</v>
          </cell>
        </row>
        <row r="205">
          <cell r="A205">
            <v>15.22</v>
          </cell>
          <cell r="B205" t="str">
            <v>Ahoyada, hincada, aplomada de poste de 14 m,</v>
          </cell>
          <cell r="C205" t="str">
            <v>UN</v>
          </cell>
          <cell r="D205">
            <v>108</v>
          </cell>
          <cell r="E205">
            <v>71205</v>
          </cell>
          <cell r="F205">
            <v>71205</v>
          </cell>
        </row>
        <row r="206">
          <cell r="A206">
            <v>15.23</v>
          </cell>
          <cell r="B206" t="str">
            <v>Suministro y Transporte de postes de 12 m. 1050 kg</v>
          </cell>
          <cell r="C206" t="str">
            <v>UN</v>
          </cell>
          <cell r="D206">
            <v>4</v>
          </cell>
          <cell r="E206">
            <v>554358</v>
          </cell>
          <cell r="F206">
            <v>554358</v>
          </cell>
        </row>
        <row r="207">
          <cell r="A207">
            <v>15.24</v>
          </cell>
          <cell r="B207" t="str">
            <v>Ahoyada, hincada, aplomada de poste de 12 m, 1050 kg.</v>
          </cell>
          <cell r="C207" t="str">
            <v>UN</v>
          </cell>
          <cell r="D207">
            <v>4</v>
          </cell>
          <cell r="E207">
            <v>55500</v>
          </cell>
          <cell r="F207">
            <v>55500</v>
          </cell>
        </row>
        <row r="208">
          <cell r="A208">
            <v>15.25</v>
          </cell>
          <cell r="B208" t="str">
            <v>Suministro, transporte y montaje de Cable 3*No 1 + No 2 AWG, Aluminio, THW, AWG. Doble aislamiento</v>
          </cell>
          <cell r="C208" t="str">
            <v>UN</v>
          </cell>
          <cell r="D208">
            <v>630</v>
          </cell>
          <cell r="E208">
            <v>15750</v>
          </cell>
          <cell r="F208">
            <v>15750</v>
          </cell>
        </row>
        <row r="209">
          <cell r="A209">
            <v>15.26</v>
          </cell>
          <cell r="B209" t="str">
            <v>Suministro, transporte y montaje de Cable 3*No 2 + No 4 AWG, Aluminio, THW, AWG. Doble aislamiento</v>
          </cell>
          <cell r="C209" t="str">
            <v>UN</v>
          </cell>
          <cell r="D209">
            <v>1060</v>
          </cell>
          <cell r="E209">
            <v>11621</v>
          </cell>
          <cell r="F209">
            <v>11621</v>
          </cell>
        </row>
        <row r="210">
          <cell r="A210">
            <v>15.27</v>
          </cell>
          <cell r="B210" t="str">
            <v>Suministro, transporte y montaje de Cable 3*No 4 + No 6 AWG, Aluminio, THW, AWG. Doble aislamiento</v>
          </cell>
          <cell r="C210" t="str">
            <v>ML</v>
          </cell>
          <cell r="D210">
            <v>7100</v>
          </cell>
          <cell r="E210">
            <v>9011</v>
          </cell>
          <cell r="F210">
            <v>9011</v>
          </cell>
        </row>
        <row r="211">
          <cell r="A211">
            <v>15.28</v>
          </cell>
          <cell r="B211" t="str">
            <v>Suministro, transporte y montaje de Cable 2*No 8 thw Cu, extremos estañados, (según Norma de EEB:)</v>
          </cell>
          <cell r="C211" t="str">
            <v>ML</v>
          </cell>
          <cell r="D211">
            <v>4200</v>
          </cell>
          <cell r="E211">
            <v>3563</v>
          </cell>
          <cell r="F211">
            <v>3563</v>
          </cell>
        </row>
        <row r="212">
          <cell r="A212">
            <v>15.29</v>
          </cell>
          <cell r="B212" t="str">
            <v>Suministro, transporte y montaje de Cable 2*No 8 thw Cu, conectores de resorte en empalme</v>
          </cell>
          <cell r="C212" t="str">
            <v>ML</v>
          </cell>
          <cell r="D212">
            <v>1960</v>
          </cell>
          <cell r="E212">
            <v>4258</v>
          </cell>
          <cell r="F212">
            <v>4258</v>
          </cell>
        </row>
        <row r="213">
          <cell r="A213" t="str">
            <v>15.30.</v>
          </cell>
          <cell r="B213" t="str">
            <v>Suministro, transporte y montaje de barraje preformado 6 salidas con fusibles AP 820 circuito soporte y fijación</v>
          </cell>
          <cell r="C213" t="str">
            <v>UN</v>
          </cell>
          <cell r="D213">
            <v>12</v>
          </cell>
          <cell r="E213">
            <v>165715</v>
          </cell>
          <cell r="F213">
            <v>165715</v>
          </cell>
        </row>
        <row r="214">
          <cell r="A214">
            <v>15.31</v>
          </cell>
          <cell r="B214" t="str">
            <v>Suministro, transporte y montaje de Puesta a Tierra neutro: varilla coperweld 2.4 m. Conectores, cable No. 4 Cu</v>
          </cell>
          <cell r="C214" t="str">
            <v>UN</v>
          </cell>
          <cell r="D214">
            <v>96</v>
          </cell>
          <cell r="E214">
            <v>99887</v>
          </cell>
          <cell r="F214">
            <v>99887</v>
          </cell>
        </row>
        <row r="215">
          <cell r="A215">
            <v>15.32</v>
          </cell>
          <cell r="B215" t="str">
            <v>Suministro y colocación de marcación según normas EEB sobre postes, cámaras y circuitos.</v>
          </cell>
          <cell r="C215" t="str">
            <v>UN</v>
          </cell>
          <cell r="D215">
            <v>710</v>
          </cell>
          <cell r="E215">
            <v>25886</v>
          </cell>
          <cell r="F215">
            <v>25886</v>
          </cell>
        </row>
        <row r="216">
          <cell r="A216">
            <v>15.33</v>
          </cell>
          <cell r="B216" t="str">
            <v>Suministro, transporte y montaje de Tubería conduflex coraza PVC 3/4"</v>
          </cell>
          <cell r="C216" t="str">
            <v>ML</v>
          </cell>
          <cell r="D216">
            <v>690</v>
          </cell>
          <cell r="E216">
            <v>1708</v>
          </cell>
          <cell r="F216">
            <v>1708</v>
          </cell>
        </row>
        <row r="217">
          <cell r="A217">
            <v>15.34</v>
          </cell>
          <cell r="B217" t="str">
            <v>Suministro, transporte y montaje de Empalme multimolde de resina AP 839</v>
          </cell>
          <cell r="C217" t="str">
            <v>UN</v>
          </cell>
          <cell r="D217">
            <v>690</v>
          </cell>
          <cell r="E217">
            <v>122843</v>
          </cell>
          <cell r="F217">
            <v>122843</v>
          </cell>
        </row>
        <row r="218">
          <cell r="A218">
            <v>15.35</v>
          </cell>
          <cell r="B218" t="str">
            <v>Suministro y Transporte de  Luminarias de 400 w con fotocontrol</v>
          </cell>
          <cell r="C218" t="str">
            <v>UN</v>
          </cell>
          <cell r="D218">
            <v>260</v>
          </cell>
          <cell r="E218">
            <v>479025</v>
          </cell>
          <cell r="F218">
            <v>479025</v>
          </cell>
        </row>
        <row r="219">
          <cell r="A219">
            <v>15.36</v>
          </cell>
          <cell r="B219" t="str">
            <v>Suministro y Transporte de  Luminarias de 250 w con fotocontrol</v>
          </cell>
          <cell r="C219" t="str">
            <v>UN</v>
          </cell>
          <cell r="D219">
            <v>210</v>
          </cell>
          <cell r="E219">
            <v>454926</v>
          </cell>
          <cell r="F219">
            <v>454926</v>
          </cell>
        </row>
        <row r="220">
          <cell r="A220">
            <v>15.37</v>
          </cell>
          <cell r="B220" t="str">
            <v>Suministro y Transporte de  Luminarias de 150 w con fotocontrol</v>
          </cell>
          <cell r="C220" t="str">
            <v>UN</v>
          </cell>
          <cell r="D220">
            <v>210</v>
          </cell>
          <cell r="E220">
            <v>424899</v>
          </cell>
          <cell r="F220">
            <v>424899</v>
          </cell>
        </row>
        <row r="221">
          <cell r="A221">
            <v>15.38</v>
          </cell>
          <cell r="B221" t="str">
            <v>Suministro y Transporte de  Luminarias de 70 w con fotocontrol</v>
          </cell>
          <cell r="C221" t="str">
            <v>UN</v>
          </cell>
          <cell r="D221">
            <v>100</v>
          </cell>
          <cell r="E221">
            <v>251625</v>
          </cell>
          <cell r="F221">
            <v>251625</v>
          </cell>
        </row>
        <row r="222">
          <cell r="A222">
            <v>15.39</v>
          </cell>
          <cell r="B222" t="str">
            <v>Suministro y Transporte de  Luminarias de 50 w con fotocontrol</v>
          </cell>
          <cell r="C222" t="str">
            <v>UN</v>
          </cell>
          <cell r="D222">
            <v>240</v>
          </cell>
          <cell r="E222">
            <v>251265</v>
          </cell>
          <cell r="F222">
            <v>251265</v>
          </cell>
        </row>
        <row r="223">
          <cell r="A223" t="str">
            <v>15.40.</v>
          </cell>
          <cell r="B223" t="str">
            <v>Suministro, transporte de Bombilla de 400 w.</v>
          </cell>
          <cell r="C223" t="str">
            <v>UN</v>
          </cell>
          <cell r="D223">
            <v>260</v>
          </cell>
          <cell r="E223">
            <v>31455</v>
          </cell>
          <cell r="F223">
            <v>31455</v>
          </cell>
        </row>
        <row r="224">
          <cell r="A224">
            <v>15.41</v>
          </cell>
          <cell r="B224" t="str">
            <v>Suministro, transporte de Bombilla de 250 w.</v>
          </cell>
          <cell r="C224" t="str">
            <v>UN</v>
          </cell>
          <cell r="D224">
            <v>210</v>
          </cell>
          <cell r="E224">
            <v>31455</v>
          </cell>
          <cell r="F224">
            <v>31455</v>
          </cell>
        </row>
        <row r="225">
          <cell r="A225">
            <v>15.42</v>
          </cell>
          <cell r="B225" t="str">
            <v>Suministro, transporte de Bombilla de 150 w.</v>
          </cell>
          <cell r="C225" t="str">
            <v>UN</v>
          </cell>
          <cell r="D225">
            <v>210</v>
          </cell>
          <cell r="E225">
            <v>27960</v>
          </cell>
          <cell r="F225">
            <v>27960</v>
          </cell>
        </row>
        <row r="226">
          <cell r="A226">
            <v>15.43</v>
          </cell>
          <cell r="B226" t="str">
            <v>Suministro, transporte de Bombilla de 70 w.</v>
          </cell>
          <cell r="C226" t="str">
            <v>UN</v>
          </cell>
          <cell r="D226">
            <v>100</v>
          </cell>
          <cell r="E226">
            <v>25630</v>
          </cell>
          <cell r="F226">
            <v>25630</v>
          </cell>
        </row>
        <row r="227">
          <cell r="A227">
            <v>15.44</v>
          </cell>
          <cell r="B227" t="str">
            <v>Suministro, transporte de Bombilla de 50 w.</v>
          </cell>
          <cell r="C227" t="str">
            <v>UN</v>
          </cell>
          <cell r="D227">
            <v>240</v>
          </cell>
          <cell r="E227">
            <v>25630</v>
          </cell>
          <cell r="F227">
            <v>25630</v>
          </cell>
        </row>
        <row r="228">
          <cell r="A228">
            <v>15.45</v>
          </cell>
          <cell r="B228" t="str">
            <v>Mano de obra para Instalación de luminarias de 50 a 1000 W. Con todos los accesorios, herrajes y conexiones.</v>
          </cell>
          <cell r="C228" t="str">
            <v>UN</v>
          </cell>
          <cell r="D228">
            <v>670</v>
          </cell>
          <cell r="E228">
            <v>152207</v>
          </cell>
          <cell r="F228">
            <v>152207</v>
          </cell>
        </row>
        <row r="229">
          <cell r="A229">
            <v>15.46</v>
          </cell>
          <cell r="B229" t="str">
            <v>Relocalización de vanos de red de MT o BT, sencilla, incluyendo traslado de postería.</v>
          </cell>
          <cell r="C229" t="str">
            <v>Ml</v>
          </cell>
          <cell r="D229">
            <v>650</v>
          </cell>
          <cell r="E229">
            <v>5750</v>
          </cell>
          <cell r="F229">
            <v>5750</v>
          </cell>
        </row>
        <row r="230">
          <cell r="A230">
            <v>15.47</v>
          </cell>
          <cell r="B230" t="str">
            <v>Cárcamos para protección de canalizaciones eléctricas y telefónicas de 1.3 m.</v>
          </cell>
          <cell r="C230" t="str">
            <v>ML</v>
          </cell>
          <cell r="D230">
            <v>810</v>
          </cell>
          <cell r="E230">
            <v>87850</v>
          </cell>
          <cell r="F230">
            <v>87850</v>
          </cell>
        </row>
        <row r="231">
          <cell r="A231">
            <v>15.48</v>
          </cell>
          <cell r="B231" t="str">
            <v>Cárcamos para protección de canalizaciones eléctricas y telefónicas de 0,90 m.</v>
          </cell>
          <cell r="C231" t="str">
            <v>ML</v>
          </cell>
          <cell r="D231">
            <v>810</v>
          </cell>
          <cell r="E231">
            <v>69347</v>
          </cell>
          <cell r="F231">
            <v>69347</v>
          </cell>
        </row>
        <row r="232">
          <cell r="A232">
            <v>15.49</v>
          </cell>
          <cell r="B232" t="str">
            <v>Suministro transporte y montaje de Puesta a tierra de transformador</v>
          </cell>
          <cell r="C232" t="str">
            <v>UN</v>
          </cell>
          <cell r="D232">
            <v>7</v>
          </cell>
          <cell r="E232">
            <v>99887</v>
          </cell>
          <cell r="F232">
            <v>99887</v>
          </cell>
        </row>
        <row r="233">
          <cell r="A233" t="str">
            <v>15.50.</v>
          </cell>
          <cell r="B233" t="str">
            <v>Suministro, transporte y montaje de Sub - Estación tipo Pedestal 75 KVA ( tipo malla, fusible de respaldo) 11.4/480-277 V.</v>
          </cell>
          <cell r="C233" t="str">
            <v>UN</v>
          </cell>
          <cell r="D233">
            <v>4</v>
          </cell>
          <cell r="E233">
            <v>13543917</v>
          </cell>
          <cell r="F233">
            <v>13543917</v>
          </cell>
        </row>
        <row r="234">
          <cell r="A234">
            <v>15.51</v>
          </cell>
          <cell r="B234" t="str">
            <v>Suministro, transporte y montaje de Transformador de potencia, 45 KVA, autoprotegido 11,4/480-277 V.</v>
          </cell>
          <cell r="C234" t="str">
            <v>UN</v>
          </cell>
          <cell r="D234">
            <v>6</v>
          </cell>
          <cell r="E234">
            <v>5008892</v>
          </cell>
          <cell r="F234">
            <v>5008892</v>
          </cell>
        </row>
        <row r="235">
          <cell r="A235">
            <v>15.52</v>
          </cell>
          <cell r="B235" t="str">
            <v>Suministro, transporte y montaje de Acometida 3*2/0 + 1/0 awg, Cu THW 75 C. Para dos (2) transformadores.</v>
          </cell>
          <cell r="C235" t="str">
            <v>ML</v>
          </cell>
          <cell r="D235">
            <v>30</v>
          </cell>
          <cell r="E235">
            <v>41733</v>
          </cell>
          <cell r="F235">
            <v>41733</v>
          </cell>
        </row>
        <row r="236">
          <cell r="A236">
            <v>15.53</v>
          </cell>
          <cell r="B236" t="str">
            <v>Suministro de concreto F'C=175Kg/Cm2 para protección de ductería en cruce de calzada según normas y diseños de la E.E.B., para  canalización de ductos de diámetro 3" o 4". e=10.0 cms.</v>
          </cell>
          <cell r="C236" t="str">
            <v>M3</v>
          </cell>
          <cell r="D236">
            <v>40</v>
          </cell>
          <cell r="E236">
            <v>267300</v>
          </cell>
          <cell r="F236">
            <v>267300</v>
          </cell>
        </row>
        <row r="237">
          <cell r="A237" t="str">
            <v xml:space="preserve"> </v>
          </cell>
          <cell r="B237" t="str">
            <v>OBRAS VARIAS</v>
          </cell>
          <cell r="C237" t="str">
            <v xml:space="preserve"> </v>
          </cell>
          <cell r="F237">
            <v>0</v>
          </cell>
        </row>
        <row r="238">
          <cell r="A238">
            <v>15.54</v>
          </cell>
          <cell r="B238" t="str">
            <v xml:space="preserve">a- Traslado de Poste ALTA TENSION 115KV existente 27 Mts. y sub-poste Incluye  el desmontaje y montaje de Herrajes de retención  115 KV. a cargo de la E.E.B. </v>
          </cell>
          <cell r="C238" t="str">
            <v>UN</v>
          </cell>
          <cell r="D238">
            <v>12</v>
          </cell>
          <cell r="E238">
            <v>3750000</v>
          </cell>
          <cell r="F238">
            <v>3750000</v>
          </cell>
        </row>
        <row r="239">
          <cell r="A239">
            <v>15.55</v>
          </cell>
          <cell r="B239" t="str">
            <v>b- Cimentación, ahoyada y aplomada de poste ALTA TENSION 115 KV  a cargo de la E.E.B.</v>
          </cell>
          <cell r="C239" t="str">
            <v>UN</v>
          </cell>
          <cell r="D239">
            <v>12</v>
          </cell>
          <cell r="E239">
            <v>2135000</v>
          </cell>
          <cell r="F239">
            <v>2135000</v>
          </cell>
        </row>
        <row r="240">
          <cell r="A240">
            <v>15.56</v>
          </cell>
          <cell r="B240" t="str">
            <v>c- Traslado de red de circuito ALTA TENSION 115 KV a cargo de la E.E.B.</v>
          </cell>
          <cell r="C240" t="str">
            <v>ML</v>
          </cell>
          <cell r="D240">
            <v>1960</v>
          </cell>
          <cell r="E240">
            <v>9350</v>
          </cell>
          <cell r="F240">
            <v>9350</v>
          </cell>
        </row>
        <row r="241">
          <cell r="A241">
            <v>15.57</v>
          </cell>
          <cell r="B241" t="str">
            <v>d- Suministro de Herrajes para Estructura de retención para EEEB 115 KV.</v>
          </cell>
          <cell r="C241" t="str">
            <v>UN</v>
          </cell>
          <cell r="D241">
            <v>12</v>
          </cell>
          <cell r="E241">
            <v>1850000</v>
          </cell>
          <cell r="F241">
            <v>1850000</v>
          </cell>
        </row>
        <row r="242">
          <cell r="A242">
            <v>15.58</v>
          </cell>
          <cell r="B242" t="str">
            <v xml:space="preserve">e-Suministro de poste de 27 mts  tipo ALTA TENSION para estructura de  retención 115 KV. a cargo EEEB. </v>
          </cell>
          <cell r="C242" t="str">
            <v>UN</v>
          </cell>
          <cell r="D242">
            <v>12</v>
          </cell>
          <cell r="E242">
            <v>15660312</v>
          </cell>
          <cell r="F242">
            <v>15660312</v>
          </cell>
        </row>
        <row r="243">
          <cell r="A243">
            <v>15.59</v>
          </cell>
          <cell r="B243" t="str">
            <v>f- Retiro de poste de concreto de 14 Mts tipo A.P.</v>
          </cell>
          <cell r="C243" t="str">
            <v>UN</v>
          </cell>
          <cell r="D243">
            <v>254</v>
          </cell>
          <cell r="E243">
            <v>122325</v>
          </cell>
          <cell r="F243">
            <v>122325</v>
          </cell>
        </row>
        <row r="244">
          <cell r="A244" t="str">
            <v>15.60.</v>
          </cell>
          <cell r="B244" t="str">
            <v>g- Recalce cajas eléctricas sencillas</v>
          </cell>
          <cell r="C244" t="str">
            <v>UN</v>
          </cell>
          <cell r="D244">
            <v>81</v>
          </cell>
          <cell r="E244">
            <v>58050</v>
          </cell>
          <cell r="F244">
            <v>58050</v>
          </cell>
        </row>
        <row r="245">
          <cell r="A245">
            <v>15.61</v>
          </cell>
          <cell r="B245" t="str">
            <v>h- Recalce cajas eléctricas dobles</v>
          </cell>
          <cell r="C245" t="str">
            <v>UN</v>
          </cell>
          <cell r="D245">
            <v>20</v>
          </cell>
          <cell r="E245">
            <v>93100</v>
          </cell>
          <cell r="F245">
            <v>93100</v>
          </cell>
        </row>
        <row r="246">
          <cell r="A246">
            <v>15.62</v>
          </cell>
          <cell r="B246" t="str">
            <v>i- Adecuación cajas eléctricas en andenes a vehiculares</v>
          </cell>
          <cell r="C246" t="str">
            <v>UN</v>
          </cell>
          <cell r="D246">
            <v>315</v>
          </cell>
          <cell r="E246">
            <v>886000</v>
          </cell>
          <cell r="F246">
            <v>886000</v>
          </cell>
        </row>
        <row r="247">
          <cell r="A247">
            <v>15.63</v>
          </cell>
          <cell r="B247" t="str">
            <v>j- Recalce de pozos de inspección vehiculares</v>
          </cell>
          <cell r="C247" t="str">
            <v>UN</v>
          </cell>
          <cell r="D247">
            <v>26</v>
          </cell>
          <cell r="E247">
            <v>173500</v>
          </cell>
          <cell r="F247">
            <v>173500</v>
          </cell>
        </row>
        <row r="248">
          <cell r="B248" t="str">
            <v xml:space="preserve">CANALIZACION PARA RED DE TELEFONOS </v>
          </cell>
          <cell r="F248">
            <v>0</v>
          </cell>
        </row>
        <row r="249">
          <cell r="A249">
            <v>16.100000000000001</v>
          </cell>
          <cell r="B249" t="str">
            <v>a- Suministro y colocación de 4 ductos de PVC-TDP diámetro 4"</v>
          </cell>
          <cell r="C249" t="str">
            <v xml:space="preserve"> ML</v>
          </cell>
          <cell r="D249">
            <v>920</v>
          </cell>
          <cell r="E249">
            <v>47504</v>
          </cell>
          <cell r="F249">
            <v>47504</v>
          </cell>
        </row>
        <row r="250">
          <cell r="A250">
            <v>16.2</v>
          </cell>
          <cell r="B250" t="str">
            <v>b- Suministro y colocación de 8 ductos de PVC-TDP diámetro 4"</v>
          </cell>
          <cell r="C250" t="str">
            <v xml:space="preserve"> ML</v>
          </cell>
          <cell r="D250">
            <v>2430</v>
          </cell>
          <cell r="E250">
            <v>92790</v>
          </cell>
          <cell r="F250">
            <v>92790</v>
          </cell>
        </row>
        <row r="251">
          <cell r="A251">
            <v>16.3</v>
          </cell>
          <cell r="B251" t="str">
            <v>c- Suministro y colocación de 10 ductos de PVC-TDP diámetro 4"</v>
          </cell>
          <cell r="C251" t="str">
            <v>ML</v>
          </cell>
          <cell r="D251">
            <v>210</v>
          </cell>
          <cell r="E251">
            <v>115556</v>
          </cell>
          <cell r="F251">
            <v>115556</v>
          </cell>
        </row>
        <row r="252">
          <cell r="A252">
            <v>16.399999999999999</v>
          </cell>
          <cell r="B252" t="str">
            <v>d- Suministro y colocación de 12 ductos de PVC-TDP diámetro 4"</v>
          </cell>
          <cell r="C252" t="str">
            <v>ML</v>
          </cell>
          <cell r="D252">
            <v>330</v>
          </cell>
          <cell r="E252">
            <v>146646</v>
          </cell>
          <cell r="F252">
            <v>146646</v>
          </cell>
        </row>
        <row r="253">
          <cell r="A253">
            <v>16.5</v>
          </cell>
          <cell r="B253" t="str">
            <v>e-Suministro y colocación de 16 ductos de PVC-TDP diámetro 4"</v>
          </cell>
          <cell r="C253" t="str">
            <v>ML</v>
          </cell>
          <cell r="D253">
            <v>404</v>
          </cell>
          <cell r="E253">
            <v>222779</v>
          </cell>
          <cell r="F253">
            <v>222779</v>
          </cell>
        </row>
        <row r="254">
          <cell r="A254">
            <v>16.600000000000001</v>
          </cell>
          <cell r="B254" t="str">
            <v>f- Suministro y colocación de 16 ductos de Acero diámetro 4"</v>
          </cell>
          <cell r="C254" t="str">
            <v>ML</v>
          </cell>
          <cell r="D254">
            <v>36</v>
          </cell>
          <cell r="E254">
            <v>1459493</v>
          </cell>
          <cell r="F254">
            <v>1459493</v>
          </cell>
        </row>
        <row r="255">
          <cell r="A255">
            <v>16.7</v>
          </cell>
          <cell r="B255" t="str">
            <v>g- Construcción de cárcamo en mampostería y tapa en concreto reforzado según detalle de la ETB. para protección de ductos en cruce de calzada.</v>
          </cell>
          <cell r="C255" t="str">
            <v>ML</v>
          </cell>
          <cell r="D255">
            <v>160</v>
          </cell>
          <cell r="E255">
            <v>87850</v>
          </cell>
          <cell r="F255">
            <v>87850</v>
          </cell>
        </row>
        <row r="256">
          <cell r="A256" t="str">
            <v xml:space="preserve"> </v>
          </cell>
          <cell r="B256" t="str">
            <v>CONSTRUCCION DE CAMARAS DE INSPECCION DE ACUERDO CON LAS NORMAS Y DISEÑOS DE LA E.T.B. ; INCLUYE MARCO Y TAPA.</v>
          </cell>
          <cell r="F256">
            <v>0</v>
          </cell>
        </row>
        <row r="257">
          <cell r="A257">
            <v>16.8</v>
          </cell>
          <cell r="B257" t="str">
            <v>a- T-13</v>
          </cell>
          <cell r="C257" t="str">
            <v>UN</v>
          </cell>
          <cell r="D257">
            <v>26</v>
          </cell>
          <cell r="E257">
            <v>840075</v>
          </cell>
          <cell r="F257">
            <v>840075</v>
          </cell>
        </row>
        <row r="258">
          <cell r="A258">
            <v>16.899999999999999</v>
          </cell>
          <cell r="B258" t="str">
            <v>b- T-14</v>
          </cell>
          <cell r="C258" t="str">
            <v>UN</v>
          </cell>
          <cell r="D258">
            <v>14</v>
          </cell>
          <cell r="E258">
            <v>1125712</v>
          </cell>
          <cell r="F258">
            <v>1125712</v>
          </cell>
        </row>
        <row r="259">
          <cell r="A259" t="str">
            <v>16.10.</v>
          </cell>
          <cell r="B259" t="str">
            <v>c- T-16</v>
          </cell>
          <cell r="C259" t="str">
            <v>UN</v>
          </cell>
          <cell r="D259">
            <v>2</v>
          </cell>
          <cell r="E259">
            <v>1213951</v>
          </cell>
          <cell r="F259">
            <v>1213951</v>
          </cell>
        </row>
        <row r="260">
          <cell r="A260">
            <v>16.11</v>
          </cell>
          <cell r="B260" t="str">
            <v>d- T-16E</v>
          </cell>
          <cell r="C260" t="str">
            <v>UN</v>
          </cell>
          <cell r="D260">
            <v>2</v>
          </cell>
          <cell r="E260">
            <v>10407425</v>
          </cell>
          <cell r="F260">
            <v>10407425</v>
          </cell>
        </row>
        <row r="261">
          <cell r="A261">
            <v>16.12</v>
          </cell>
          <cell r="B261" t="str">
            <v>f- T-18</v>
          </cell>
          <cell r="C261" t="str">
            <v>UN</v>
          </cell>
          <cell r="D261">
            <v>2</v>
          </cell>
          <cell r="E261">
            <v>992070</v>
          </cell>
          <cell r="F261">
            <v>992070</v>
          </cell>
        </row>
        <row r="262">
          <cell r="B262" t="str">
            <v>RECONSTRUCCION DE CAMARAS DE INSPECCION DE ACUERDO CON LAS NORMAS Y DISEÑOS DE LA E.T.B. ; INCLUYE MARCO Y TAPA.</v>
          </cell>
        </row>
        <row r="263">
          <cell r="A263">
            <v>16.13</v>
          </cell>
          <cell r="B263" t="str">
            <v>a- RT-13A</v>
          </cell>
          <cell r="C263" t="str">
            <v>UN</v>
          </cell>
          <cell r="D263">
            <v>46</v>
          </cell>
          <cell r="E263">
            <v>927030</v>
          </cell>
          <cell r="F263">
            <v>927030</v>
          </cell>
        </row>
        <row r="264">
          <cell r="A264">
            <v>16.14</v>
          </cell>
          <cell r="B264" t="str">
            <v>b- RT-14</v>
          </cell>
          <cell r="C264" t="str">
            <v>UN</v>
          </cell>
          <cell r="D264">
            <v>10</v>
          </cell>
          <cell r="E264">
            <v>1120712</v>
          </cell>
          <cell r="F264">
            <v>1120712</v>
          </cell>
        </row>
        <row r="265">
          <cell r="A265">
            <v>16.149999999999999</v>
          </cell>
          <cell r="B265" t="str">
            <v>c- RT-14A</v>
          </cell>
          <cell r="C265" t="str">
            <v>UN</v>
          </cell>
          <cell r="D265">
            <v>12</v>
          </cell>
          <cell r="E265">
            <v>1302037</v>
          </cell>
          <cell r="F265">
            <v>1302037</v>
          </cell>
        </row>
        <row r="266">
          <cell r="A266">
            <v>16.16</v>
          </cell>
          <cell r="B266" t="str">
            <v>d- RT-16</v>
          </cell>
          <cell r="C266" t="str">
            <v>UN</v>
          </cell>
          <cell r="D266">
            <v>2</v>
          </cell>
          <cell r="E266">
            <v>1298758</v>
          </cell>
          <cell r="F266">
            <v>1298758</v>
          </cell>
        </row>
        <row r="267">
          <cell r="A267">
            <v>16.170000000000002</v>
          </cell>
          <cell r="B267" t="str">
            <v>e- RT-16A</v>
          </cell>
          <cell r="C267" t="str">
            <v>UN</v>
          </cell>
          <cell r="D267">
            <v>2</v>
          </cell>
          <cell r="E267">
            <v>1445645</v>
          </cell>
          <cell r="F267">
            <v>1445645</v>
          </cell>
        </row>
        <row r="268">
          <cell r="A268">
            <v>16.18</v>
          </cell>
          <cell r="B268" t="str">
            <v>Reubicación de postes de Teléfonos</v>
          </cell>
          <cell r="C268" t="str">
            <v>UN</v>
          </cell>
          <cell r="D268">
            <v>48</v>
          </cell>
          <cell r="E268">
            <v>209700</v>
          </cell>
          <cell r="F268">
            <v>209700</v>
          </cell>
        </row>
        <row r="269">
          <cell r="A269">
            <v>16.190000000000001</v>
          </cell>
          <cell r="B269" t="str">
            <v>Recalce de pozos de inspección vehiculares</v>
          </cell>
          <cell r="C269" t="str">
            <v>UN</v>
          </cell>
          <cell r="D269">
            <v>284</v>
          </cell>
          <cell r="E269">
            <v>173500</v>
          </cell>
          <cell r="F269">
            <v>173500</v>
          </cell>
        </row>
        <row r="270">
          <cell r="B270" t="str">
            <v>OBRAS PARA SEMAFORIZACION</v>
          </cell>
        </row>
        <row r="271">
          <cell r="B271" t="str">
            <v>CANALIZACION PARA REDES</v>
          </cell>
        </row>
        <row r="272">
          <cell r="A272">
            <v>17.100000000000001</v>
          </cell>
          <cell r="B272" t="str">
            <v>a- Suministro y colocación de 1 ducto de PVC-DB diámetro 3"</v>
          </cell>
          <cell r="C272" t="str">
            <v xml:space="preserve"> ML</v>
          </cell>
          <cell r="D272">
            <v>2301</v>
          </cell>
          <cell r="E272">
            <v>9601</v>
          </cell>
          <cell r="F272">
            <v>9601</v>
          </cell>
        </row>
        <row r="273">
          <cell r="A273">
            <v>17.2</v>
          </cell>
          <cell r="B273" t="str">
            <v>b- Suministro y colocación de 1 ducto de Acero diámetro 3"</v>
          </cell>
          <cell r="C273" t="str">
            <v xml:space="preserve"> ML</v>
          </cell>
          <cell r="D273">
            <v>450</v>
          </cell>
          <cell r="E273">
            <v>55296</v>
          </cell>
          <cell r="F273">
            <v>55296</v>
          </cell>
        </row>
        <row r="274">
          <cell r="A274">
            <v>17.3</v>
          </cell>
          <cell r="B274" t="str">
            <v>Retiro de Semáforos</v>
          </cell>
          <cell r="C274" t="str">
            <v>Un</v>
          </cell>
          <cell r="D274">
            <v>54</v>
          </cell>
          <cell r="E274">
            <v>25409</v>
          </cell>
          <cell r="F274">
            <v>25409</v>
          </cell>
        </row>
        <row r="275">
          <cell r="A275">
            <v>17.399999999999999</v>
          </cell>
          <cell r="B275" t="str">
            <v>Suministro e instalación de semáforos.</v>
          </cell>
          <cell r="C275" t="str">
            <v>UN</v>
          </cell>
          <cell r="D275">
            <v>52</v>
          </cell>
          <cell r="E275">
            <v>837500</v>
          </cell>
          <cell r="F275">
            <v>837500</v>
          </cell>
        </row>
        <row r="276">
          <cell r="B276" t="str">
            <v>CONSTRUCCION DE CAJAS DE PASO DE ACUERDO CON LAS NORMAS Y DISEÑOS DE LA E.T.B.</v>
          </cell>
          <cell r="F276">
            <v>0</v>
          </cell>
        </row>
        <row r="277">
          <cell r="A277">
            <v>17.5</v>
          </cell>
          <cell r="B277" t="str">
            <v>a- 0.6 m x 0.7 m</v>
          </cell>
          <cell r="C277" t="str">
            <v>UND.</v>
          </cell>
          <cell r="D277">
            <v>100</v>
          </cell>
          <cell r="E277">
            <v>672850</v>
          </cell>
          <cell r="F277">
            <v>672850</v>
          </cell>
        </row>
        <row r="278">
          <cell r="A278">
            <v>17.600000000000001</v>
          </cell>
          <cell r="B278" t="str">
            <v>Anclajes poste para semáforo</v>
          </cell>
          <cell r="C278" t="str">
            <v>UND.</v>
          </cell>
          <cell r="D278">
            <v>108</v>
          </cell>
          <cell r="E278">
            <v>108500</v>
          </cell>
          <cell r="F278">
            <v>108500</v>
          </cell>
        </row>
        <row r="279">
          <cell r="A279">
            <v>17.7</v>
          </cell>
          <cell r="B279" t="str">
            <v>Poste metálico tipo ménsula para semáforo, incluye instalación eléctrica.</v>
          </cell>
          <cell r="C279" t="str">
            <v>UND.</v>
          </cell>
          <cell r="D279">
            <v>108</v>
          </cell>
          <cell r="E279">
            <v>975801</v>
          </cell>
          <cell r="F279">
            <v>975801</v>
          </cell>
        </row>
        <row r="280">
          <cell r="B280" t="str">
            <v xml:space="preserve">EMPRADIZACION </v>
          </cell>
          <cell r="F280">
            <v>0</v>
          </cell>
        </row>
        <row r="281">
          <cell r="A281">
            <v>18.100000000000001</v>
          </cell>
          <cell r="B281" t="str">
            <v>Suministro, plantación y mantenimiento hasta la entrega de grama</v>
          </cell>
          <cell r="C281" t="str">
            <v>M2</v>
          </cell>
          <cell r="D281">
            <v>16988</v>
          </cell>
          <cell r="E281">
            <v>2250</v>
          </cell>
          <cell r="F281">
            <v>2250</v>
          </cell>
        </row>
        <row r="282">
          <cell r="B282" t="str">
            <v>AMOBLAMIENTO URBANO</v>
          </cell>
          <cell r="F282">
            <v>0</v>
          </cell>
        </row>
        <row r="283">
          <cell r="A283">
            <v>19.100000000000001</v>
          </cell>
          <cell r="B283" t="str">
            <v>Canecas</v>
          </cell>
          <cell r="C283" t="str">
            <v>UN</v>
          </cell>
          <cell r="D283">
            <v>290</v>
          </cell>
          <cell r="E283">
            <v>120505</v>
          </cell>
          <cell r="F283">
            <v>120505</v>
          </cell>
        </row>
        <row r="284">
          <cell r="A284">
            <v>19.2</v>
          </cell>
          <cell r="B284" t="str">
            <v>Bolardos</v>
          </cell>
          <cell r="C284" t="str">
            <v>UN</v>
          </cell>
          <cell r="D284">
            <v>90</v>
          </cell>
          <cell r="E284">
            <v>61309</v>
          </cell>
          <cell r="F284">
            <v>61309</v>
          </cell>
        </row>
        <row r="285">
          <cell r="A285">
            <v>19.3</v>
          </cell>
          <cell r="B285" t="str">
            <v>Protectores de arboles</v>
          </cell>
          <cell r="C285" t="str">
            <v>UN</v>
          </cell>
          <cell r="D285">
            <v>450</v>
          </cell>
          <cell r="E285">
            <v>133414</v>
          </cell>
          <cell r="F285">
            <v>133414</v>
          </cell>
        </row>
        <row r="286">
          <cell r="B286" t="str">
            <v>SEÑALES DE TRANSITO</v>
          </cell>
          <cell r="F286">
            <v>0</v>
          </cell>
        </row>
        <row r="287">
          <cell r="A287" t="str">
            <v xml:space="preserve"> </v>
          </cell>
          <cell r="B287" t="str">
            <v>Suministro y colocación de señales; incluye soportes completos y base.</v>
          </cell>
          <cell r="D287" t="str">
            <v xml:space="preserve"> </v>
          </cell>
          <cell r="F287">
            <v>0</v>
          </cell>
        </row>
        <row r="288">
          <cell r="A288">
            <v>20.100000000000001</v>
          </cell>
          <cell r="B288" t="str">
            <v>a- Informativas</v>
          </cell>
          <cell r="C288" t="str">
            <v>UN</v>
          </cell>
          <cell r="D288">
            <v>50</v>
          </cell>
          <cell r="E288">
            <v>102520</v>
          </cell>
          <cell r="F288">
            <v>102520</v>
          </cell>
        </row>
        <row r="289">
          <cell r="A289">
            <v>20.2</v>
          </cell>
          <cell r="B289" t="str">
            <v>b- Reglamentarias</v>
          </cell>
          <cell r="C289" t="str">
            <v>UN</v>
          </cell>
          <cell r="D289">
            <v>50</v>
          </cell>
          <cell r="E289">
            <v>102520</v>
          </cell>
          <cell r="F289">
            <v>102520</v>
          </cell>
        </row>
        <row r="290">
          <cell r="A290">
            <v>20.3</v>
          </cell>
          <cell r="B290" t="str">
            <v>c- Preventivas</v>
          </cell>
          <cell r="C290" t="str">
            <v>UN</v>
          </cell>
          <cell r="D290">
            <v>44</v>
          </cell>
          <cell r="E290">
            <v>102520</v>
          </cell>
          <cell r="F290">
            <v>102520</v>
          </cell>
        </row>
        <row r="291">
          <cell r="A291">
            <v>20.399999999999999</v>
          </cell>
          <cell r="B291" t="str">
            <v>d- Informativas  elevadas de una bandera</v>
          </cell>
          <cell r="C291" t="str">
            <v>UN</v>
          </cell>
          <cell r="D291">
            <v>81</v>
          </cell>
          <cell r="E291">
            <v>583486</v>
          </cell>
          <cell r="F291">
            <v>583486</v>
          </cell>
        </row>
        <row r="292">
          <cell r="A292">
            <v>20.5</v>
          </cell>
          <cell r="B292" t="str">
            <v>e- Informativas  elevadas de doble bandera</v>
          </cell>
          <cell r="C292" t="str">
            <v>UN</v>
          </cell>
          <cell r="D292">
            <v>2</v>
          </cell>
          <cell r="E292">
            <v>1166972</v>
          </cell>
          <cell r="F292">
            <v>1166972</v>
          </cell>
        </row>
        <row r="293">
          <cell r="A293">
            <v>20.6</v>
          </cell>
          <cell r="B293" t="str">
            <v>f- Retiro de señales de tránsito</v>
          </cell>
          <cell r="C293" t="str">
            <v>UN</v>
          </cell>
          <cell r="D293">
            <v>27</v>
          </cell>
          <cell r="E293">
            <v>17600</v>
          </cell>
          <cell r="F293">
            <v>17600</v>
          </cell>
        </row>
        <row r="294">
          <cell r="B294" t="str">
            <v xml:space="preserve">DEMARCACION DE PAVIMENTOS </v>
          </cell>
          <cell r="F294">
            <v>0</v>
          </cell>
        </row>
        <row r="295">
          <cell r="B295" t="str">
            <v>Pinturas de líneas y marcas de los siguientes tipos:</v>
          </cell>
          <cell r="F295">
            <v>0</v>
          </cell>
        </row>
        <row r="296">
          <cell r="A296">
            <v>21.1</v>
          </cell>
          <cell r="B296" t="str">
            <v>a- Línea L-1. Línea blanca de carriles (discontinua - división de carril)</v>
          </cell>
          <cell r="C296" t="str">
            <v>ML</v>
          </cell>
          <cell r="D296">
            <v>34200</v>
          </cell>
          <cell r="E296">
            <v>1021</v>
          </cell>
          <cell r="F296">
            <v>1021</v>
          </cell>
        </row>
        <row r="297">
          <cell r="A297">
            <v>21.2</v>
          </cell>
          <cell r="B297" t="str">
            <v>b- Línea L-2. Línea blanca de 1,00 X 1,00 X 0,15 (discontinua más seguida)</v>
          </cell>
          <cell r="C297" t="str">
            <v>ML</v>
          </cell>
          <cell r="D297">
            <v>6840</v>
          </cell>
          <cell r="E297">
            <v>1021</v>
          </cell>
          <cell r="F297">
            <v>1021</v>
          </cell>
        </row>
        <row r="298">
          <cell r="A298">
            <v>21.3</v>
          </cell>
          <cell r="B298" t="str">
            <v>c- Línea L-3. Línea blanca continua de 15,00 X 0,15 (Continua - Longitudinal)</v>
          </cell>
          <cell r="C298" t="str">
            <v>ML</v>
          </cell>
          <cell r="D298">
            <v>52400</v>
          </cell>
          <cell r="E298">
            <v>1559</v>
          </cell>
          <cell r="F298">
            <v>1559</v>
          </cell>
        </row>
        <row r="299">
          <cell r="A299">
            <v>21.4</v>
          </cell>
          <cell r="B299" t="str">
            <v>d- Línea L-4. Línea blanca de pare de 0,60 (Continua - Transversal más ancha)</v>
          </cell>
          <cell r="C299" t="str">
            <v>ML</v>
          </cell>
          <cell r="D299">
            <v>2340</v>
          </cell>
          <cell r="E299">
            <v>5700</v>
          </cell>
          <cell r="F299">
            <v>5700</v>
          </cell>
        </row>
        <row r="300">
          <cell r="A300">
            <v>21.5</v>
          </cell>
          <cell r="B300" t="str">
            <v>f- Línea L-6. Línea blanca peatonal 4,00 X 0,40 (0,60 sin pintar)   (Cebras)</v>
          </cell>
          <cell r="C300" t="str">
            <v>ML</v>
          </cell>
          <cell r="D300">
            <v>2340</v>
          </cell>
          <cell r="E300">
            <v>3800</v>
          </cell>
          <cell r="F300">
            <v>3800</v>
          </cell>
        </row>
        <row r="301">
          <cell r="B301" t="str">
            <v>FLECHAS TIPO:</v>
          </cell>
          <cell r="F301">
            <v>0</v>
          </cell>
        </row>
        <row r="302">
          <cell r="A302">
            <v>21.6</v>
          </cell>
          <cell r="B302" t="str">
            <v>a- Tipo A Y B (flechas en curva)</v>
          </cell>
          <cell r="C302" t="str">
            <v>UN</v>
          </cell>
          <cell r="D302">
            <v>226</v>
          </cell>
          <cell r="E302">
            <v>14250</v>
          </cell>
          <cell r="F302">
            <v>14250</v>
          </cell>
        </row>
        <row r="303">
          <cell r="A303">
            <v>21.7</v>
          </cell>
          <cell r="B303" t="str">
            <v>b- Tipo C (flecha en curva y recta)</v>
          </cell>
          <cell r="C303" t="str">
            <v>UN</v>
          </cell>
          <cell r="D303">
            <v>112</v>
          </cell>
          <cell r="E303">
            <v>22230</v>
          </cell>
          <cell r="F303">
            <v>22230</v>
          </cell>
        </row>
        <row r="304">
          <cell r="A304">
            <v>21.8</v>
          </cell>
          <cell r="B304" t="str">
            <v>c- Tipo D (flecha recta)</v>
          </cell>
          <cell r="C304" t="str">
            <v>UN</v>
          </cell>
          <cell r="D304">
            <v>360</v>
          </cell>
          <cell r="E304">
            <v>11495</v>
          </cell>
          <cell r="F304">
            <v>11495</v>
          </cell>
        </row>
        <row r="305">
          <cell r="A305">
            <v>21.9</v>
          </cell>
          <cell r="B305" t="str">
            <v xml:space="preserve">d- Taches reflectivos </v>
          </cell>
          <cell r="C305" t="str">
            <v>UN</v>
          </cell>
          <cell r="D305">
            <v>3012</v>
          </cell>
          <cell r="E305">
            <v>5500</v>
          </cell>
          <cell r="F305">
            <v>5500</v>
          </cell>
        </row>
        <row r="306">
          <cell r="A306" t="str">
            <v>21.10.</v>
          </cell>
          <cell r="B306" t="str">
            <v>e- Retiro tachones</v>
          </cell>
          <cell r="C306" t="str">
            <v>UN</v>
          </cell>
          <cell r="D306">
            <v>8170</v>
          </cell>
          <cell r="E306">
            <v>2875</v>
          </cell>
          <cell r="F306">
            <v>2875</v>
          </cell>
        </row>
        <row r="307">
          <cell r="B307" t="str">
            <v xml:space="preserve">REPARACIONES Y FRESADO  EN PAVIMENTOS FLEXIBLES </v>
          </cell>
          <cell r="F307">
            <v>0</v>
          </cell>
        </row>
        <row r="308">
          <cell r="A308">
            <v>22.1</v>
          </cell>
          <cell r="B308" t="str">
            <v>Excavación hasta la base granular</v>
          </cell>
          <cell r="C308" t="str">
            <v>M3</v>
          </cell>
          <cell r="D308">
            <v>1539</v>
          </cell>
          <cell r="E308">
            <v>4612</v>
          </cell>
          <cell r="F308">
            <v>4612</v>
          </cell>
        </row>
        <row r="309">
          <cell r="A309">
            <v>22.2</v>
          </cell>
          <cell r="B309" t="str">
            <v>Rellenos para la sub-base granular.</v>
          </cell>
          <cell r="C309" t="str">
            <v>M3</v>
          </cell>
          <cell r="D309">
            <v>1283</v>
          </cell>
          <cell r="E309">
            <v>16414</v>
          </cell>
          <cell r="F309">
            <v>16414</v>
          </cell>
        </row>
        <row r="310">
          <cell r="A310">
            <v>22.3</v>
          </cell>
          <cell r="B310" t="str">
            <v>Rellenos para la base granular.</v>
          </cell>
          <cell r="C310" t="str">
            <v>M3</v>
          </cell>
          <cell r="D310">
            <v>308</v>
          </cell>
          <cell r="E310">
            <v>16587</v>
          </cell>
          <cell r="F310">
            <v>16587</v>
          </cell>
        </row>
        <row r="311">
          <cell r="A311">
            <v>22.4</v>
          </cell>
          <cell r="B311" t="str">
            <v>Base asfáltica.</v>
          </cell>
          <cell r="C311" t="str">
            <v>M3</v>
          </cell>
          <cell r="D311">
            <v>1077</v>
          </cell>
          <cell r="E311">
            <v>124830</v>
          </cell>
          <cell r="F311">
            <v>124830</v>
          </cell>
        </row>
        <row r="312">
          <cell r="A312">
            <v>22.5</v>
          </cell>
          <cell r="B312" t="str">
            <v>Fresado de pavimento asfáltico (espesor de 0,07 m. a 0,10m.). Incluye retiro, cargue y Transporte, disposición final en escombrera aprobada por el DAMA. O en un sitio indicado para posterior reutilización.</v>
          </cell>
          <cell r="C312" t="str">
            <v>M3</v>
          </cell>
          <cell r="D312">
            <v>7823</v>
          </cell>
          <cell r="E312">
            <v>17315</v>
          </cell>
          <cell r="F312">
            <v>17315</v>
          </cell>
        </row>
        <row r="313">
          <cell r="A313">
            <v>22.6</v>
          </cell>
          <cell r="B313" t="str">
            <v>Colocación de material fresado y reciclado con asfalto espumado</v>
          </cell>
          <cell r="C313" t="str">
            <v>M3</v>
          </cell>
          <cell r="D313">
            <v>1440</v>
          </cell>
          <cell r="E313">
            <v>34383</v>
          </cell>
          <cell r="F313">
            <v>34383</v>
          </cell>
        </row>
        <row r="314">
          <cell r="B314" t="str">
            <v xml:space="preserve">RAMPAS DE ACCESO ANDENES </v>
          </cell>
          <cell r="F314">
            <v>0</v>
          </cell>
        </row>
        <row r="315">
          <cell r="A315">
            <v>23.1</v>
          </cell>
          <cell r="B315" t="str">
            <v>Rampas para minusválidos</v>
          </cell>
          <cell r="C315" t="str">
            <v>UND</v>
          </cell>
          <cell r="D315">
            <v>180</v>
          </cell>
          <cell r="E315">
            <v>164583</v>
          </cell>
          <cell r="F315">
            <v>164583</v>
          </cell>
        </row>
        <row r="316">
          <cell r="B316" t="str">
            <v>REPARACION EN PAVIMENTOS RIGIDOS</v>
          </cell>
          <cell r="F316">
            <v>0</v>
          </cell>
        </row>
        <row r="317">
          <cell r="A317">
            <v>24.1</v>
          </cell>
          <cell r="B317" t="str">
            <v>Reparación de losas de concreto (incluye demolición de placa, excavación en base granular, relleno fluido y concreto)</v>
          </cell>
          <cell r="C317" t="str">
            <v>M2</v>
          </cell>
          <cell r="D317">
            <v>1930</v>
          </cell>
          <cell r="E317">
            <v>81578</v>
          </cell>
          <cell r="F317">
            <v>81578</v>
          </cell>
        </row>
        <row r="318">
          <cell r="B318" t="str">
            <v>OBRAS VARIAS DE PAISAJISMO</v>
          </cell>
          <cell r="F318">
            <v>0</v>
          </cell>
        </row>
        <row r="319">
          <cell r="A319">
            <v>25.1</v>
          </cell>
          <cell r="B319" t="str">
            <v>Retiro y traslado de bancas</v>
          </cell>
          <cell r="C319" t="str">
            <v>ML</v>
          </cell>
          <cell r="D319">
            <v>15</v>
          </cell>
          <cell r="E319">
            <v>125000</v>
          </cell>
          <cell r="F319">
            <v>125000</v>
          </cell>
        </row>
        <row r="320">
          <cell r="B320" t="str">
            <v>PLAN DE MANEJO DE TRAFICO</v>
          </cell>
          <cell r="F320">
            <v>0</v>
          </cell>
        </row>
        <row r="321">
          <cell r="A321">
            <v>26.1</v>
          </cell>
          <cell r="B321" t="str">
            <v>Ejecución de plan de manejo de tráfico</v>
          </cell>
          <cell r="C321" t="str">
            <v>GL</v>
          </cell>
          <cell r="D321">
            <v>1</v>
          </cell>
          <cell r="E321">
            <v>60000000</v>
          </cell>
          <cell r="F321">
            <v>60000000</v>
          </cell>
        </row>
        <row r="322">
          <cell r="B322" t="str">
            <v>PLAN DE MANEJO AMBIENTAL</v>
          </cell>
          <cell r="F322">
            <v>0</v>
          </cell>
        </row>
        <row r="323">
          <cell r="A323">
            <v>27.1</v>
          </cell>
          <cell r="B323" t="str">
            <v>Ejecución de plan de manejo ambiental.  Incluye:</v>
          </cell>
          <cell r="C323" t="str">
            <v>GL</v>
          </cell>
          <cell r="D323">
            <v>1</v>
          </cell>
          <cell r="E323">
            <v>150000000</v>
          </cell>
          <cell r="F323">
            <v>150000000</v>
          </cell>
        </row>
        <row r="324">
          <cell r="B324" t="str">
            <v>A - Sistema Gerencial de Gestión Ambiental</v>
          </cell>
        </row>
        <row r="325">
          <cell r="B325" t="str">
            <v>B - Programa Gestión socio Ambiental</v>
          </cell>
        </row>
        <row r="326">
          <cell r="B326" t="str">
            <v>D - Programa de Manejo del Componente Arbóreo</v>
          </cell>
        </row>
        <row r="327">
          <cell r="B327" t="str">
            <v>E - Programa de Actividades de Construcción y Adecuación</v>
          </cell>
        </row>
        <row r="328">
          <cell r="B328" t="str">
            <v xml:space="preserve">F - Programa de Seguimiento y Monitoreo  </v>
          </cell>
        </row>
        <row r="329">
          <cell r="B329" t="str">
            <v>VALOR TOTAL</v>
          </cell>
        </row>
      </sheetData>
      <sheetData sheetId="1"/>
      <sheetData sheetId="2"/>
      <sheetData sheetId="3"/>
      <sheetData sheetId="4"/>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183-LAB-01-0260"/>
    </sheetNames>
    <sheetDataSet>
      <sheetData sheetId="0" refreshError="1">
        <row r="5">
          <cell r="AI5">
            <v>8</v>
          </cell>
        </row>
        <row r="6">
          <cell r="AI6">
            <v>7</v>
          </cell>
        </row>
        <row r="7">
          <cell r="AI7">
            <v>8</v>
          </cell>
        </row>
        <row r="8">
          <cell r="AI8">
            <v>9</v>
          </cell>
        </row>
        <row r="9">
          <cell r="AI9">
            <v>8</v>
          </cell>
        </row>
        <row r="10">
          <cell r="AI10">
            <v>9</v>
          </cell>
        </row>
        <row r="11">
          <cell r="AI11">
            <v>8</v>
          </cell>
        </row>
        <row r="12">
          <cell r="AI12">
            <v>8</v>
          </cell>
        </row>
        <row r="13">
          <cell r="AI13">
            <v>8</v>
          </cell>
        </row>
        <row r="14">
          <cell r="AI14">
            <v>10</v>
          </cell>
        </row>
        <row r="15">
          <cell r="AI15">
            <v>10</v>
          </cell>
        </row>
        <row r="16">
          <cell r="AI16">
            <v>8</v>
          </cell>
        </row>
        <row r="17">
          <cell r="AI17">
            <v>9</v>
          </cell>
        </row>
        <row r="18">
          <cell r="AI18">
            <v>9</v>
          </cell>
        </row>
        <row r="19">
          <cell r="AI19">
            <v>9</v>
          </cell>
        </row>
        <row r="20">
          <cell r="AI20">
            <v>9</v>
          </cell>
        </row>
        <row r="21">
          <cell r="AI21">
            <v>8</v>
          </cell>
        </row>
        <row r="22">
          <cell r="AI22">
            <v>9</v>
          </cell>
        </row>
        <row r="23">
          <cell r="AI23">
            <v>10</v>
          </cell>
        </row>
        <row r="24">
          <cell r="AI24">
            <v>9</v>
          </cell>
        </row>
        <row r="25">
          <cell r="AI25">
            <v>8</v>
          </cell>
        </row>
        <row r="26">
          <cell r="AI26">
            <v>10</v>
          </cell>
        </row>
        <row r="27">
          <cell r="AI27">
            <v>8</v>
          </cell>
        </row>
        <row r="28">
          <cell r="AI28">
            <v>10</v>
          </cell>
        </row>
        <row r="29">
          <cell r="AI29">
            <v>9</v>
          </cell>
        </row>
        <row r="30">
          <cell r="AI30">
            <v>9</v>
          </cell>
        </row>
        <row r="31">
          <cell r="AI31">
            <v>10</v>
          </cell>
        </row>
        <row r="32">
          <cell r="AI32">
            <v>9</v>
          </cell>
        </row>
        <row r="33">
          <cell r="AI33">
            <v>10</v>
          </cell>
        </row>
        <row r="34">
          <cell r="AI34">
            <v>9</v>
          </cell>
        </row>
        <row r="35">
          <cell r="AI35">
            <v>9</v>
          </cell>
        </row>
        <row r="36">
          <cell r="AI36">
            <v>7</v>
          </cell>
        </row>
        <row r="37">
          <cell r="AI37">
            <v>9</v>
          </cell>
        </row>
        <row r="38">
          <cell r="AI38">
            <v>9</v>
          </cell>
        </row>
        <row r="39">
          <cell r="AI39">
            <v>9</v>
          </cell>
        </row>
        <row r="40">
          <cell r="AI40">
            <v>10</v>
          </cell>
        </row>
        <row r="41">
          <cell r="AI41">
            <v>8</v>
          </cell>
        </row>
        <row r="42">
          <cell r="AI42">
            <v>8</v>
          </cell>
        </row>
        <row r="43">
          <cell r="AI43">
            <v>7</v>
          </cell>
        </row>
        <row r="44">
          <cell r="AI44">
            <v>11</v>
          </cell>
        </row>
        <row r="45">
          <cell r="AI45">
            <v>8</v>
          </cell>
        </row>
        <row r="46">
          <cell r="AI46">
            <v>8</v>
          </cell>
        </row>
        <row r="47">
          <cell r="AI47">
            <v>8</v>
          </cell>
        </row>
        <row r="48">
          <cell r="AI48">
            <v>8.5</v>
          </cell>
        </row>
        <row r="49">
          <cell r="AI49">
            <v>9</v>
          </cell>
        </row>
        <row r="50">
          <cell r="AI50">
            <v>8</v>
          </cell>
        </row>
        <row r="51">
          <cell r="AI51">
            <v>9</v>
          </cell>
        </row>
        <row r="52">
          <cell r="AI52">
            <v>10</v>
          </cell>
        </row>
        <row r="53">
          <cell r="AI53">
            <v>9</v>
          </cell>
        </row>
        <row r="54">
          <cell r="AI54">
            <v>8</v>
          </cell>
        </row>
        <row r="55">
          <cell r="AI55">
            <v>10</v>
          </cell>
        </row>
        <row r="56">
          <cell r="AI56">
            <v>8.6</v>
          </cell>
        </row>
        <row r="57">
          <cell r="AI57">
            <v>9.5</v>
          </cell>
        </row>
        <row r="58">
          <cell r="AI58">
            <v>9</v>
          </cell>
        </row>
        <row r="59">
          <cell r="AI59">
            <v>9</v>
          </cell>
        </row>
        <row r="60">
          <cell r="AI60">
            <v>9</v>
          </cell>
        </row>
        <row r="61">
          <cell r="AI61">
            <v>7.5</v>
          </cell>
        </row>
        <row r="62">
          <cell r="AI62">
            <v>8</v>
          </cell>
        </row>
        <row r="63">
          <cell r="AI63">
            <v>9</v>
          </cell>
        </row>
        <row r="64">
          <cell r="AI64">
            <v>9</v>
          </cell>
        </row>
        <row r="65">
          <cell r="AI65">
            <v>8.5</v>
          </cell>
        </row>
        <row r="66">
          <cell r="AI66">
            <v>9</v>
          </cell>
        </row>
        <row r="67">
          <cell r="AI67">
            <v>8</v>
          </cell>
        </row>
        <row r="68">
          <cell r="AI68">
            <v>9</v>
          </cell>
        </row>
        <row r="69">
          <cell r="AI69">
            <v>7.5</v>
          </cell>
        </row>
        <row r="70">
          <cell r="AI70">
            <v>8.5</v>
          </cell>
        </row>
        <row r="71">
          <cell r="AI71">
            <v>0</v>
          </cell>
        </row>
        <row r="72">
          <cell r="AI72">
            <v>0</v>
          </cell>
        </row>
        <row r="73">
          <cell r="AI73">
            <v>9</v>
          </cell>
        </row>
        <row r="74">
          <cell r="AI74">
            <v>8</v>
          </cell>
        </row>
        <row r="75">
          <cell r="AI75">
            <v>9</v>
          </cell>
        </row>
        <row r="76">
          <cell r="AI76">
            <v>9.5</v>
          </cell>
        </row>
        <row r="77">
          <cell r="AI77">
            <v>9</v>
          </cell>
        </row>
        <row r="78">
          <cell r="AI78">
            <v>10.5</v>
          </cell>
        </row>
        <row r="79">
          <cell r="AI79">
            <v>8</v>
          </cell>
        </row>
        <row r="80">
          <cell r="AI80">
            <v>8.5</v>
          </cell>
        </row>
        <row r="81">
          <cell r="AI81">
            <v>9</v>
          </cell>
        </row>
        <row r="82">
          <cell r="AI82">
            <v>9</v>
          </cell>
        </row>
        <row r="83">
          <cell r="AI83">
            <v>0</v>
          </cell>
        </row>
        <row r="84">
          <cell r="AI84">
            <v>0</v>
          </cell>
        </row>
        <row r="85">
          <cell r="AI85">
            <v>0</v>
          </cell>
        </row>
        <row r="86">
          <cell r="AI86">
            <v>0</v>
          </cell>
        </row>
        <row r="87">
          <cell r="AI87">
            <v>0</v>
          </cell>
        </row>
        <row r="88">
          <cell r="AI88">
            <v>0</v>
          </cell>
        </row>
        <row r="89">
          <cell r="AI89">
            <v>0</v>
          </cell>
        </row>
        <row r="90">
          <cell r="AI90">
            <v>0</v>
          </cell>
        </row>
        <row r="91">
          <cell r="AI91">
            <v>0</v>
          </cell>
        </row>
        <row r="92">
          <cell r="AI92">
            <v>0</v>
          </cell>
        </row>
        <row r="93">
          <cell r="AI93">
            <v>0</v>
          </cell>
        </row>
        <row r="94">
          <cell r="AI94">
            <v>0</v>
          </cell>
        </row>
        <row r="95">
          <cell r="AI95">
            <v>0</v>
          </cell>
        </row>
        <row r="96">
          <cell r="AI96">
            <v>0</v>
          </cell>
        </row>
        <row r="97">
          <cell r="AI97">
            <v>0</v>
          </cell>
        </row>
        <row r="98">
          <cell r="AI98">
            <v>0</v>
          </cell>
        </row>
        <row r="99">
          <cell r="AI99">
            <v>0</v>
          </cell>
        </row>
        <row r="100">
          <cell r="AI100">
            <v>0</v>
          </cell>
        </row>
        <row r="101">
          <cell r="AI101">
            <v>0</v>
          </cell>
        </row>
        <row r="102">
          <cell r="AI102">
            <v>0</v>
          </cell>
        </row>
        <row r="103">
          <cell r="AI103">
            <v>0</v>
          </cell>
        </row>
        <row r="104">
          <cell r="AI104">
            <v>0</v>
          </cell>
        </row>
        <row r="105">
          <cell r="AI105">
            <v>0</v>
          </cell>
        </row>
        <row r="106">
          <cell r="AI106">
            <v>0</v>
          </cell>
        </row>
        <row r="107">
          <cell r="AI107">
            <v>0</v>
          </cell>
        </row>
        <row r="108">
          <cell r="AI108">
            <v>0</v>
          </cell>
        </row>
        <row r="109">
          <cell r="AI109">
            <v>0</v>
          </cell>
        </row>
        <row r="110">
          <cell r="AI110">
            <v>0</v>
          </cell>
        </row>
        <row r="111">
          <cell r="AI111">
            <v>0</v>
          </cell>
        </row>
        <row r="112">
          <cell r="AI112">
            <v>0</v>
          </cell>
        </row>
        <row r="113">
          <cell r="AI113">
            <v>0</v>
          </cell>
        </row>
        <row r="114">
          <cell r="AI114">
            <v>0</v>
          </cell>
        </row>
        <row r="115">
          <cell r="AI115">
            <v>0</v>
          </cell>
        </row>
        <row r="116">
          <cell r="AI116">
            <v>0</v>
          </cell>
        </row>
        <row r="117">
          <cell r="AI117">
            <v>0</v>
          </cell>
        </row>
        <row r="118">
          <cell r="AI118">
            <v>0</v>
          </cell>
        </row>
        <row r="119">
          <cell r="AI119">
            <v>0</v>
          </cell>
        </row>
        <row r="120">
          <cell r="AI120">
            <v>0</v>
          </cell>
        </row>
        <row r="121">
          <cell r="AI121">
            <v>0</v>
          </cell>
        </row>
        <row r="122">
          <cell r="AI122">
            <v>0</v>
          </cell>
        </row>
        <row r="123">
          <cell r="AI123">
            <v>0</v>
          </cell>
        </row>
        <row r="124">
          <cell r="AI124">
            <v>0</v>
          </cell>
        </row>
        <row r="125">
          <cell r="AI125">
            <v>0</v>
          </cell>
        </row>
        <row r="126">
          <cell r="AI126">
            <v>0</v>
          </cell>
        </row>
        <row r="127">
          <cell r="AI127">
            <v>0</v>
          </cell>
        </row>
        <row r="128">
          <cell r="AI128">
            <v>0</v>
          </cell>
        </row>
        <row r="129">
          <cell r="AI129">
            <v>0</v>
          </cell>
        </row>
        <row r="130">
          <cell r="AI130">
            <v>0</v>
          </cell>
        </row>
        <row r="131">
          <cell r="AI131">
            <v>0</v>
          </cell>
        </row>
        <row r="132">
          <cell r="AI132">
            <v>0</v>
          </cell>
        </row>
        <row r="133">
          <cell r="AI133">
            <v>0</v>
          </cell>
        </row>
        <row r="134">
          <cell r="AI134">
            <v>0</v>
          </cell>
        </row>
        <row r="135">
          <cell r="AI135">
            <v>0</v>
          </cell>
        </row>
        <row r="136">
          <cell r="AI136">
            <v>0</v>
          </cell>
        </row>
        <row r="137">
          <cell r="AI137">
            <v>0</v>
          </cell>
        </row>
        <row r="138">
          <cell r="AI138">
            <v>0</v>
          </cell>
        </row>
        <row r="139">
          <cell r="AI139">
            <v>0</v>
          </cell>
        </row>
        <row r="140">
          <cell r="AI140">
            <v>0</v>
          </cell>
        </row>
        <row r="141">
          <cell r="AI141">
            <v>0</v>
          </cell>
        </row>
        <row r="142">
          <cell r="AI142">
            <v>0</v>
          </cell>
        </row>
        <row r="143">
          <cell r="AI143">
            <v>0</v>
          </cell>
        </row>
        <row r="144">
          <cell r="AI144">
            <v>0</v>
          </cell>
        </row>
        <row r="145">
          <cell r="AI145">
            <v>0</v>
          </cell>
        </row>
        <row r="146">
          <cell r="AI146">
            <v>0</v>
          </cell>
        </row>
        <row r="147">
          <cell r="AI147">
            <v>0</v>
          </cell>
        </row>
        <row r="148">
          <cell r="AI148">
            <v>0</v>
          </cell>
        </row>
        <row r="149">
          <cell r="AI149">
            <v>0</v>
          </cell>
        </row>
        <row r="150">
          <cell r="AI150">
            <v>0</v>
          </cell>
        </row>
        <row r="151">
          <cell r="AI151">
            <v>0</v>
          </cell>
        </row>
        <row r="152">
          <cell r="AI152">
            <v>0</v>
          </cell>
        </row>
        <row r="153">
          <cell r="AI153">
            <v>0</v>
          </cell>
        </row>
        <row r="154">
          <cell r="AI154">
            <v>0</v>
          </cell>
        </row>
        <row r="155">
          <cell r="AI155">
            <v>0</v>
          </cell>
        </row>
        <row r="156">
          <cell r="AI156">
            <v>0</v>
          </cell>
        </row>
        <row r="157">
          <cell r="AI157">
            <v>0</v>
          </cell>
        </row>
        <row r="158">
          <cell r="AI158">
            <v>0</v>
          </cell>
        </row>
        <row r="159">
          <cell r="AI159">
            <v>0</v>
          </cell>
        </row>
        <row r="160">
          <cell r="AI160">
            <v>0</v>
          </cell>
        </row>
        <row r="161">
          <cell r="AI161">
            <v>0</v>
          </cell>
        </row>
        <row r="162">
          <cell r="AI162">
            <v>0</v>
          </cell>
        </row>
        <row r="163">
          <cell r="AI163">
            <v>0</v>
          </cell>
        </row>
        <row r="164">
          <cell r="AI164">
            <v>0</v>
          </cell>
        </row>
        <row r="165">
          <cell r="AI165">
            <v>0</v>
          </cell>
        </row>
        <row r="166">
          <cell r="AI166">
            <v>0</v>
          </cell>
        </row>
        <row r="167">
          <cell r="AI167">
            <v>0</v>
          </cell>
        </row>
        <row r="168">
          <cell r="AI168">
            <v>0</v>
          </cell>
        </row>
        <row r="169">
          <cell r="AI169">
            <v>0</v>
          </cell>
        </row>
        <row r="170">
          <cell r="AI170">
            <v>0</v>
          </cell>
        </row>
        <row r="171">
          <cell r="AI171">
            <v>0</v>
          </cell>
        </row>
        <row r="172">
          <cell r="AI172">
            <v>0</v>
          </cell>
        </row>
        <row r="173">
          <cell r="AI173">
            <v>0</v>
          </cell>
        </row>
        <row r="174">
          <cell r="AI174">
            <v>0</v>
          </cell>
        </row>
        <row r="175">
          <cell r="AI175">
            <v>0</v>
          </cell>
        </row>
        <row r="176">
          <cell r="AI176">
            <v>0</v>
          </cell>
        </row>
        <row r="177">
          <cell r="AI177">
            <v>0</v>
          </cell>
        </row>
        <row r="178">
          <cell r="AI178">
            <v>0</v>
          </cell>
        </row>
        <row r="179">
          <cell r="AI179">
            <v>0</v>
          </cell>
        </row>
        <row r="180">
          <cell r="AI180">
            <v>0</v>
          </cell>
        </row>
        <row r="181">
          <cell r="AI181">
            <v>0</v>
          </cell>
        </row>
        <row r="182">
          <cell r="AI182">
            <v>0</v>
          </cell>
        </row>
        <row r="183">
          <cell r="AI183">
            <v>0</v>
          </cell>
        </row>
        <row r="184">
          <cell r="AI184">
            <v>0</v>
          </cell>
        </row>
        <row r="185">
          <cell r="AI185">
            <v>0</v>
          </cell>
        </row>
        <row r="186">
          <cell r="AI186">
            <v>0</v>
          </cell>
        </row>
        <row r="187">
          <cell r="AI187">
            <v>0</v>
          </cell>
        </row>
        <row r="188">
          <cell r="AI188">
            <v>0</v>
          </cell>
        </row>
        <row r="189">
          <cell r="AI189">
            <v>0</v>
          </cell>
        </row>
        <row r="190">
          <cell r="AI190">
            <v>0</v>
          </cell>
        </row>
        <row r="191">
          <cell r="AI191">
            <v>0</v>
          </cell>
        </row>
        <row r="192">
          <cell r="AI192">
            <v>0</v>
          </cell>
        </row>
        <row r="193">
          <cell r="AI193">
            <v>0</v>
          </cell>
        </row>
        <row r="194">
          <cell r="AI194">
            <v>0</v>
          </cell>
        </row>
        <row r="195">
          <cell r="AI195">
            <v>0</v>
          </cell>
        </row>
        <row r="196">
          <cell r="AI196">
            <v>0</v>
          </cell>
        </row>
        <row r="197">
          <cell r="AI197">
            <v>0</v>
          </cell>
        </row>
        <row r="198">
          <cell r="AI198">
            <v>0</v>
          </cell>
        </row>
        <row r="199">
          <cell r="AI199">
            <v>0</v>
          </cell>
        </row>
        <row r="200">
          <cell r="AI200">
            <v>0</v>
          </cell>
        </row>
        <row r="201">
          <cell r="AI201">
            <v>0</v>
          </cell>
        </row>
        <row r="202">
          <cell r="AI202">
            <v>0</v>
          </cell>
        </row>
        <row r="203">
          <cell r="AI203">
            <v>0</v>
          </cell>
        </row>
        <row r="204">
          <cell r="AI204">
            <v>0</v>
          </cell>
        </row>
        <row r="205">
          <cell r="AI205">
            <v>0</v>
          </cell>
        </row>
        <row r="206">
          <cell r="AI206">
            <v>0</v>
          </cell>
        </row>
        <row r="207">
          <cell r="AI207">
            <v>0</v>
          </cell>
        </row>
        <row r="208">
          <cell r="AI208">
            <v>0</v>
          </cell>
        </row>
        <row r="209">
          <cell r="AI209">
            <v>0</v>
          </cell>
        </row>
        <row r="210">
          <cell r="AI210">
            <v>0</v>
          </cell>
        </row>
        <row r="211">
          <cell r="AI211">
            <v>0</v>
          </cell>
        </row>
        <row r="212">
          <cell r="AI212">
            <v>0</v>
          </cell>
        </row>
        <row r="213">
          <cell r="AI213">
            <v>0</v>
          </cell>
        </row>
        <row r="214">
          <cell r="AI214">
            <v>0</v>
          </cell>
        </row>
        <row r="215">
          <cell r="AI215">
            <v>0</v>
          </cell>
        </row>
        <row r="216">
          <cell r="AI216">
            <v>0</v>
          </cell>
        </row>
        <row r="217">
          <cell r="AI217">
            <v>0</v>
          </cell>
        </row>
        <row r="218">
          <cell r="AI218">
            <v>0</v>
          </cell>
        </row>
        <row r="219">
          <cell r="AI219">
            <v>0</v>
          </cell>
        </row>
        <row r="220">
          <cell r="AI220">
            <v>0</v>
          </cell>
        </row>
        <row r="221">
          <cell r="AI221">
            <v>0</v>
          </cell>
        </row>
        <row r="222">
          <cell r="AI222">
            <v>0</v>
          </cell>
        </row>
        <row r="223">
          <cell r="AI223">
            <v>0</v>
          </cell>
        </row>
        <row r="224">
          <cell r="AI224">
            <v>0</v>
          </cell>
        </row>
        <row r="225">
          <cell r="AI225">
            <v>0</v>
          </cell>
        </row>
        <row r="226">
          <cell r="AI226">
            <v>0</v>
          </cell>
        </row>
        <row r="227">
          <cell r="AI227">
            <v>0</v>
          </cell>
        </row>
        <row r="228">
          <cell r="AI228">
            <v>0</v>
          </cell>
        </row>
        <row r="229">
          <cell r="AI229">
            <v>0</v>
          </cell>
        </row>
        <row r="230">
          <cell r="AI230">
            <v>0</v>
          </cell>
        </row>
        <row r="231">
          <cell r="AI231">
            <v>0</v>
          </cell>
        </row>
        <row r="232">
          <cell r="AI232">
            <v>0</v>
          </cell>
        </row>
        <row r="233">
          <cell r="AI233">
            <v>0</v>
          </cell>
        </row>
        <row r="234">
          <cell r="AI234">
            <v>0</v>
          </cell>
        </row>
        <row r="235">
          <cell r="AI235">
            <v>0</v>
          </cell>
        </row>
        <row r="236">
          <cell r="AI236">
            <v>0</v>
          </cell>
        </row>
        <row r="237">
          <cell r="AI237">
            <v>0</v>
          </cell>
        </row>
        <row r="238">
          <cell r="AI238">
            <v>0</v>
          </cell>
        </row>
        <row r="239">
          <cell r="AI239">
            <v>0</v>
          </cell>
        </row>
        <row r="240">
          <cell r="AI240">
            <v>0</v>
          </cell>
        </row>
        <row r="241">
          <cell r="AI241">
            <v>0</v>
          </cell>
        </row>
        <row r="242">
          <cell r="AI242">
            <v>0</v>
          </cell>
        </row>
        <row r="243">
          <cell r="AI243">
            <v>0</v>
          </cell>
        </row>
        <row r="244">
          <cell r="AI244">
            <v>0</v>
          </cell>
        </row>
        <row r="245">
          <cell r="AI245">
            <v>0</v>
          </cell>
        </row>
        <row r="246">
          <cell r="AI246">
            <v>0</v>
          </cell>
        </row>
        <row r="247">
          <cell r="AI247">
            <v>0</v>
          </cell>
        </row>
        <row r="248">
          <cell r="AI248">
            <v>0</v>
          </cell>
        </row>
        <row r="249">
          <cell r="AI249">
            <v>0</v>
          </cell>
        </row>
        <row r="250">
          <cell r="AI250">
            <v>0</v>
          </cell>
        </row>
        <row r="251">
          <cell r="AI251">
            <v>0</v>
          </cell>
        </row>
        <row r="252">
          <cell r="AI252">
            <v>0</v>
          </cell>
        </row>
        <row r="253">
          <cell r="AI253">
            <v>0</v>
          </cell>
        </row>
        <row r="254">
          <cell r="AI254">
            <v>0</v>
          </cell>
        </row>
        <row r="255">
          <cell r="AI255">
            <v>0</v>
          </cell>
        </row>
        <row r="256">
          <cell r="AI256">
            <v>0</v>
          </cell>
        </row>
        <row r="257">
          <cell r="AI257">
            <v>0</v>
          </cell>
        </row>
        <row r="258">
          <cell r="AI258">
            <v>0</v>
          </cell>
        </row>
        <row r="259">
          <cell r="AI259">
            <v>0</v>
          </cell>
        </row>
        <row r="260">
          <cell r="AI260">
            <v>0</v>
          </cell>
        </row>
        <row r="261">
          <cell r="AI261">
            <v>0</v>
          </cell>
        </row>
        <row r="262">
          <cell r="AI262">
            <v>0</v>
          </cell>
        </row>
        <row r="263">
          <cell r="AI263">
            <v>0</v>
          </cell>
        </row>
        <row r="264">
          <cell r="AI264">
            <v>0</v>
          </cell>
        </row>
        <row r="265">
          <cell r="AI265">
            <v>0</v>
          </cell>
        </row>
        <row r="266">
          <cell r="AI266">
            <v>0</v>
          </cell>
        </row>
        <row r="267">
          <cell r="AI267">
            <v>0</v>
          </cell>
        </row>
        <row r="268">
          <cell r="AI268">
            <v>0</v>
          </cell>
        </row>
        <row r="269">
          <cell r="AI269">
            <v>0</v>
          </cell>
        </row>
        <row r="270">
          <cell r="AI270">
            <v>0</v>
          </cell>
        </row>
        <row r="271">
          <cell r="AI271">
            <v>0</v>
          </cell>
        </row>
        <row r="272">
          <cell r="AI272">
            <v>0</v>
          </cell>
        </row>
        <row r="273">
          <cell r="AI273">
            <v>0</v>
          </cell>
        </row>
        <row r="274">
          <cell r="AI274">
            <v>0</v>
          </cell>
        </row>
        <row r="275">
          <cell r="AI275">
            <v>0</v>
          </cell>
        </row>
        <row r="276">
          <cell r="AI276">
            <v>0</v>
          </cell>
        </row>
        <row r="277">
          <cell r="AI277">
            <v>0</v>
          </cell>
        </row>
        <row r="278">
          <cell r="AI278">
            <v>0</v>
          </cell>
        </row>
        <row r="279">
          <cell r="AI279">
            <v>0</v>
          </cell>
        </row>
        <row r="280">
          <cell r="AI280">
            <v>0</v>
          </cell>
        </row>
        <row r="281">
          <cell r="AI281">
            <v>0</v>
          </cell>
        </row>
        <row r="282">
          <cell r="AI282">
            <v>0</v>
          </cell>
        </row>
        <row r="283">
          <cell r="AI283">
            <v>0</v>
          </cell>
        </row>
        <row r="284">
          <cell r="AI284">
            <v>0</v>
          </cell>
        </row>
        <row r="285">
          <cell r="AI285">
            <v>0</v>
          </cell>
        </row>
        <row r="286">
          <cell r="AI286">
            <v>0</v>
          </cell>
        </row>
        <row r="287">
          <cell r="AI287">
            <v>0</v>
          </cell>
        </row>
        <row r="288">
          <cell r="AI288">
            <v>0</v>
          </cell>
        </row>
        <row r="289">
          <cell r="AI289">
            <v>0</v>
          </cell>
        </row>
        <row r="290">
          <cell r="AI290">
            <v>0</v>
          </cell>
        </row>
        <row r="291">
          <cell r="AI291">
            <v>0</v>
          </cell>
        </row>
        <row r="292">
          <cell r="AI292">
            <v>0</v>
          </cell>
        </row>
        <row r="293">
          <cell r="AI293">
            <v>0</v>
          </cell>
        </row>
        <row r="294">
          <cell r="AI294">
            <v>0</v>
          </cell>
        </row>
        <row r="295">
          <cell r="AI295">
            <v>0</v>
          </cell>
        </row>
        <row r="296">
          <cell r="AI296">
            <v>0</v>
          </cell>
        </row>
        <row r="297">
          <cell r="AI297">
            <v>0</v>
          </cell>
        </row>
        <row r="298">
          <cell r="AI298">
            <v>0</v>
          </cell>
        </row>
        <row r="299">
          <cell r="AI299">
            <v>0</v>
          </cell>
        </row>
        <row r="300">
          <cell r="AI300">
            <v>0</v>
          </cell>
        </row>
        <row r="301">
          <cell r="AI301">
            <v>0</v>
          </cell>
        </row>
        <row r="302">
          <cell r="AI302">
            <v>0</v>
          </cell>
        </row>
        <row r="303">
          <cell r="AI303">
            <v>0</v>
          </cell>
        </row>
        <row r="304">
          <cell r="AI304">
            <v>0</v>
          </cell>
        </row>
        <row r="305">
          <cell r="AI305">
            <v>0</v>
          </cell>
        </row>
        <row r="306">
          <cell r="AI306">
            <v>0</v>
          </cell>
        </row>
        <row r="307">
          <cell r="AI307">
            <v>0</v>
          </cell>
        </row>
        <row r="308">
          <cell r="AI308">
            <v>0</v>
          </cell>
        </row>
        <row r="309">
          <cell r="AI309">
            <v>0</v>
          </cell>
        </row>
        <row r="310">
          <cell r="AI310">
            <v>0</v>
          </cell>
        </row>
        <row r="311">
          <cell r="AI311">
            <v>0</v>
          </cell>
        </row>
        <row r="312">
          <cell r="AI312">
            <v>0</v>
          </cell>
        </row>
        <row r="313">
          <cell r="AI313">
            <v>0</v>
          </cell>
        </row>
        <row r="314">
          <cell r="AI314">
            <v>0</v>
          </cell>
        </row>
        <row r="315">
          <cell r="AI315">
            <v>0</v>
          </cell>
        </row>
        <row r="316">
          <cell r="AI316">
            <v>0</v>
          </cell>
        </row>
        <row r="317">
          <cell r="AI317">
            <v>0</v>
          </cell>
        </row>
        <row r="318">
          <cell r="AI318">
            <v>0</v>
          </cell>
        </row>
        <row r="319">
          <cell r="AI319">
            <v>0</v>
          </cell>
        </row>
        <row r="320">
          <cell r="AI320">
            <v>0</v>
          </cell>
        </row>
        <row r="321">
          <cell r="AI321">
            <v>0</v>
          </cell>
        </row>
        <row r="322">
          <cell r="AI322">
            <v>0</v>
          </cell>
        </row>
        <row r="323">
          <cell r="AI323">
            <v>0</v>
          </cell>
        </row>
        <row r="324">
          <cell r="AI324">
            <v>0</v>
          </cell>
        </row>
        <row r="325">
          <cell r="AI325">
            <v>0</v>
          </cell>
        </row>
        <row r="326">
          <cell r="AI326">
            <v>0</v>
          </cell>
        </row>
        <row r="327">
          <cell r="AI327">
            <v>0</v>
          </cell>
        </row>
        <row r="328">
          <cell r="AI328">
            <v>0</v>
          </cell>
        </row>
        <row r="329">
          <cell r="AI329">
            <v>0</v>
          </cell>
        </row>
        <row r="330">
          <cell r="AI330">
            <v>0</v>
          </cell>
        </row>
        <row r="331">
          <cell r="AI331">
            <v>0</v>
          </cell>
        </row>
        <row r="332">
          <cell r="AI332">
            <v>0</v>
          </cell>
        </row>
        <row r="333">
          <cell r="AI333">
            <v>0</v>
          </cell>
        </row>
        <row r="334">
          <cell r="AI334">
            <v>0</v>
          </cell>
        </row>
        <row r="335">
          <cell r="AI335">
            <v>0</v>
          </cell>
        </row>
        <row r="336">
          <cell r="AI336">
            <v>0</v>
          </cell>
        </row>
        <row r="337">
          <cell r="AI337">
            <v>0</v>
          </cell>
        </row>
        <row r="338">
          <cell r="AI338">
            <v>0</v>
          </cell>
        </row>
        <row r="339">
          <cell r="AI339">
            <v>0</v>
          </cell>
        </row>
        <row r="340">
          <cell r="AI340">
            <v>0</v>
          </cell>
        </row>
        <row r="341">
          <cell r="AI341">
            <v>0</v>
          </cell>
        </row>
        <row r="342">
          <cell r="AI342">
            <v>0</v>
          </cell>
        </row>
        <row r="343">
          <cell r="AI343">
            <v>0</v>
          </cell>
        </row>
        <row r="344">
          <cell r="AI344">
            <v>0</v>
          </cell>
        </row>
        <row r="345">
          <cell r="AI345">
            <v>0</v>
          </cell>
        </row>
        <row r="346">
          <cell r="AI346">
            <v>0</v>
          </cell>
        </row>
        <row r="347">
          <cell r="AI347">
            <v>0</v>
          </cell>
        </row>
        <row r="348">
          <cell r="AI348">
            <v>0</v>
          </cell>
        </row>
        <row r="349">
          <cell r="AI349">
            <v>0</v>
          </cell>
        </row>
        <row r="350">
          <cell r="AI350">
            <v>0</v>
          </cell>
        </row>
        <row r="351">
          <cell r="AI351">
            <v>0</v>
          </cell>
        </row>
        <row r="352">
          <cell r="AI352">
            <v>0</v>
          </cell>
        </row>
        <row r="353">
          <cell r="AI353">
            <v>0</v>
          </cell>
        </row>
        <row r="354">
          <cell r="AI354">
            <v>0</v>
          </cell>
        </row>
        <row r="355">
          <cell r="AI355">
            <v>0</v>
          </cell>
        </row>
        <row r="356">
          <cell r="AI356">
            <v>0</v>
          </cell>
        </row>
        <row r="357">
          <cell r="AI357">
            <v>0</v>
          </cell>
        </row>
        <row r="358">
          <cell r="AI358">
            <v>0</v>
          </cell>
        </row>
        <row r="359">
          <cell r="AI359">
            <v>0</v>
          </cell>
        </row>
        <row r="360">
          <cell r="AI360">
            <v>0</v>
          </cell>
        </row>
        <row r="361">
          <cell r="AI361">
            <v>0</v>
          </cell>
        </row>
        <row r="362">
          <cell r="AI362">
            <v>0</v>
          </cell>
        </row>
        <row r="363">
          <cell r="AI363">
            <v>0</v>
          </cell>
        </row>
        <row r="364">
          <cell r="AI364">
            <v>0</v>
          </cell>
        </row>
        <row r="365">
          <cell r="AI365">
            <v>0</v>
          </cell>
        </row>
        <row r="366">
          <cell r="AI366">
            <v>0</v>
          </cell>
        </row>
        <row r="367">
          <cell r="AI367">
            <v>0</v>
          </cell>
        </row>
        <row r="368">
          <cell r="AI368">
            <v>0</v>
          </cell>
        </row>
        <row r="369">
          <cell r="AI369">
            <v>0</v>
          </cell>
        </row>
        <row r="370">
          <cell r="AI370">
            <v>0</v>
          </cell>
        </row>
        <row r="371">
          <cell r="AI371">
            <v>0</v>
          </cell>
        </row>
        <row r="372">
          <cell r="AI372">
            <v>0</v>
          </cell>
        </row>
        <row r="373">
          <cell r="AI373">
            <v>0</v>
          </cell>
        </row>
        <row r="374">
          <cell r="AI374">
            <v>0</v>
          </cell>
        </row>
        <row r="375">
          <cell r="AI375">
            <v>0</v>
          </cell>
        </row>
        <row r="376">
          <cell r="AI376">
            <v>0</v>
          </cell>
        </row>
        <row r="377">
          <cell r="AI377">
            <v>0</v>
          </cell>
        </row>
        <row r="378">
          <cell r="AI378">
            <v>0</v>
          </cell>
        </row>
        <row r="379">
          <cell r="AI379">
            <v>0</v>
          </cell>
        </row>
        <row r="380">
          <cell r="AI380">
            <v>0</v>
          </cell>
        </row>
        <row r="381">
          <cell r="AI381">
            <v>0</v>
          </cell>
        </row>
        <row r="382">
          <cell r="AI382">
            <v>0</v>
          </cell>
        </row>
        <row r="383">
          <cell r="AI383">
            <v>0</v>
          </cell>
        </row>
        <row r="384">
          <cell r="AI384">
            <v>0</v>
          </cell>
        </row>
        <row r="385">
          <cell r="AI385">
            <v>0</v>
          </cell>
        </row>
        <row r="386">
          <cell r="AI386">
            <v>0</v>
          </cell>
        </row>
        <row r="387">
          <cell r="AI387">
            <v>0</v>
          </cell>
        </row>
        <row r="388">
          <cell r="AI388">
            <v>0</v>
          </cell>
        </row>
        <row r="389">
          <cell r="AI389">
            <v>0</v>
          </cell>
        </row>
        <row r="390">
          <cell r="AI390">
            <v>0</v>
          </cell>
        </row>
        <row r="391">
          <cell r="AI391">
            <v>0</v>
          </cell>
        </row>
        <row r="392">
          <cell r="AI392">
            <v>0</v>
          </cell>
        </row>
        <row r="393">
          <cell r="AI393">
            <v>0</v>
          </cell>
        </row>
        <row r="394">
          <cell r="AI394">
            <v>0</v>
          </cell>
        </row>
        <row r="395">
          <cell r="AI395">
            <v>0</v>
          </cell>
        </row>
        <row r="396">
          <cell r="AI396">
            <v>0</v>
          </cell>
        </row>
        <row r="397">
          <cell r="AI397">
            <v>0</v>
          </cell>
        </row>
        <row r="398">
          <cell r="AI398">
            <v>0</v>
          </cell>
        </row>
        <row r="399">
          <cell r="AI399">
            <v>0</v>
          </cell>
        </row>
        <row r="400">
          <cell r="AI400">
            <v>0</v>
          </cell>
        </row>
        <row r="401">
          <cell r="AI401">
            <v>0</v>
          </cell>
        </row>
        <row r="402">
          <cell r="AI402">
            <v>0</v>
          </cell>
        </row>
        <row r="403">
          <cell r="AI403">
            <v>0</v>
          </cell>
        </row>
        <row r="404">
          <cell r="AI404">
            <v>0</v>
          </cell>
        </row>
        <row r="405">
          <cell r="AI405">
            <v>0</v>
          </cell>
        </row>
        <row r="406">
          <cell r="AI406">
            <v>0</v>
          </cell>
        </row>
        <row r="407">
          <cell r="AI407">
            <v>0</v>
          </cell>
        </row>
        <row r="408">
          <cell r="AI408">
            <v>0</v>
          </cell>
        </row>
        <row r="409">
          <cell r="AI409">
            <v>0</v>
          </cell>
        </row>
        <row r="410">
          <cell r="AI410">
            <v>0</v>
          </cell>
        </row>
        <row r="411">
          <cell r="AI411">
            <v>0</v>
          </cell>
        </row>
        <row r="412">
          <cell r="AI412">
            <v>0</v>
          </cell>
        </row>
        <row r="413">
          <cell r="AI413">
            <v>0</v>
          </cell>
        </row>
        <row r="414">
          <cell r="AI414">
            <v>0</v>
          </cell>
        </row>
        <row r="415">
          <cell r="AI415">
            <v>0</v>
          </cell>
        </row>
        <row r="416">
          <cell r="AI416">
            <v>0</v>
          </cell>
        </row>
        <row r="417">
          <cell r="AI417">
            <v>0</v>
          </cell>
        </row>
        <row r="418">
          <cell r="AI418">
            <v>0</v>
          </cell>
        </row>
        <row r="419">
          <cell r="AI419">
            <v>0</v>
          </cell>
        </row>
        <row r="420">
          <cell r="AI420">
            <v>0</v>
          </cell>
        </row>
        <row r="421">
          <cell r="AI421">
            <v>0</v>
          </cell>
        </row>
        <row r="422">
          <cell r="AI422">
            <v>0</v>
          </cell>
        </row>
        <row r="423">
          <cell r="AI423">
            <v>0</v>
          </cell>
        </row>
        <row r="424">
          <cell r="AI424">
            <v>0</v>
          </cell>
        </row>
        <row r="425">
          <cell r="AI425">
            <v>0</v>
          </cell>
        </row>
        <row r="426">
          <cell r="AI426">
            <v>0</v>
          </cell>
        </row>
        <row r="427">
          <cell r="AI427">
            <v>0</v>
          </cell>
        </row>
        <row r="428">
          <cell r="AI428">
            <v>0</v>
          </cell>
        </row>
        <row r="429">
          <cell r="AI429">
            <v>0</v>
          </cell>
        </row>
        <row r="430">
          <cell r="AI430">
            <v>0</v>
          </cell>
        </row>
        <row r="431">
          <cell r="AI431">
            <v>0</v>
          </cell>
        </row>
        <row r="432">
          <cell r="AI432">
            <v>0</v>
          </cell>
        </row>
        <row r="433">
          <cell r="AI433">
            <v>0</v>
          </cell>
        </row>
        <row r="434">
          <cell r="AI434">
            <v>0</v>
          </cell>
        </row>
        <row r="435">
          <cell r="AI435">
            <v>0</v>
          </cell>
        </row>
        <row r="436">
          <cell r="AI436">
            <v>0</v>
          </cell>
        </row>
        <row r="437">
          <cell r="AI437">
            <v>0</v>
          </cell>
        </row>
        <row r="438">
          <cell r="AI438">
            <v>0</v>
          </cell>
        </row>
        <row r="439">
          <cell r="AI439">
            <v>0</v>
          </cell>
        </row>
        <row r="440">
          <cell r="AI440">
            <v>0</v>
          </cell>
        </row>
        <row r="441">
          <cell r="AI441">
            <v>0</v>
          </cell>
        </row>
        <row r="442">
          <cell r="AI442">
            <v>0</v>
          </cell>
        </row>
        <row r="443">
          <cell r="AI443">
            <v>0</v>
          </cell>
        </row>
        <row r="444">
          <cell r="AI444">
            <v>0</v>
          </cell>
        </row>
        <row r="445">
          <cell r="AI445">
            <v>0</v>
          </cell>
        </row>
        <row r="446">
          <cell r="AI446">
            <v>0</v>
          </cell>
        </row>
        <row r="447">
          <cell r="AI447">
            <v>0</v>
          </cell>
        </row>
        <row r="448">
          <cell r="AI448">
            <v>0</v>
          </cell>
        </row>
        <row r="449">
          <cell r="AI449">
            <v>0</v>
          </cell>
        </row>
        <row r="450">
          <cell r="AI450">
            <v>0</v>
          </cell>
        </row>
        <row r="451">
          <cell r="AI451">
            <v>0</v>
          </cell>
        </row>
        <row r="452">
          <cell r="AI452">
            <v>0</v>
          </cell>
        </row>
        <row r="453">
          <cell r="AI453">
            <v>0</v>
          </cell>
        </row>
        <row r="454">
          <cell r="AI454">
            <v>0</v>
          </cell>
        </row>
        <row r="455">
          <cell r="AI455">
            <v>0</v>
          </cell>
        </row>
        <row r="456">
          <cell r="AI456">
            <v>0</v>
          </cell>
        </row>
        <row r="457">
          <cell r="AI457">
            <v>0</v>
          </cell>
        </row>
        <row r="458">
          <cell r="AI458">
            <v>0</v>
          </cell>
        </row>
        <row r="459">
          <cell r="AI459">
            <v>0</v>
          </cell>
        </row>
        <row r="460">
          <cell r="AI460">
            <v>0</v>
          </cell>
        </row>
        <row r="461">
          <cell r="AI461">
            <v>0</v>
          </cell>
        </row>
        <row r="462">
          <cell r="AI462">
            <v>0</v>
          </cell>
        </row>
        <row r="463">
          <cell r="AI463">
            <v>0</v>
          </cell>
        </row>
        <row r="464">
          <cell r="AI464">
            <v>0</v>
          </cell>
        </row>
        <row r="465">
          <cell r="AI465">
            <v>0</v>
          </cell>
        </row>
        <row r="466">
          <cell r="AI466">
            <v>0</v>
          </cell>
        </row>
        <row r="467">
          <cell r="AI467">
            <v>0</v>
          </cell>
        </row>
        <row r="468">
          <cell r="AI468">
            <v>0</v>
          </cell>
        </row>
        <row r="469">
          <cell r="AI469">
            <v>0</v>
          </cell>
        </row>
        <row r="470">
          <cell r="AI470">
            <v>0</v>
          </cell>
        </row>
        <row r="471">
          <cell r="AI471">
            <v>0</v>
          </cell>
        </row>
        <row r="472">
          <cell r="AI472">
            <v>0</v>
          </cell>
        </row>
        <row r="473">
          <cell r="AI473">
            <v>0</v>
          </cell>
        </row>
        <row r="474">
          <cell r="AI474">
            <v>0</v>
          </cell>
        </row>
        <row r="475">
          <cell r="AI475">
            <v>0</v>
          </cell>
        </row>
        <row r="476">
          <cell r="AI476">
            <v>0</v>
          </cell>
        </row>
        <row r="477">
          <cell r="AI477">
            <v>0</v>
          </cell>
        </row>
        <row r="478">
          <cell r="AI478">
            <v>0</v>
          </cell>
        </row>
        <row r="479">
          <cell r="AI479">
            <v>0</v>
          </cell>
        </row>
        <row r="480">
          <cell r="AI480">
            <v>0</v>
          </cell>
        </row>
        <row r="481">
          <cell r="AI481">
            <v>0</v>
          </cell>
        </row>
        <row r="482">
          <cell r="AI482">
            <v>0</v>
          </cell>
        </row>
        <row r="483">
          <cell r="AI483">
            <v>0</v>
          </cell>
        </row>
        <row r="484">
          <cell r="AI484">
            <v>0</v>
          </cell>
        </row>
        <row r="485">
          <cell r="AI485">
            <v>0</v>
          </cell>
        </row>
        <row r="486">
          <cell r="AI486">
            <v>0</v>
          </cell>
        </row>
        <row r="487">
          <cell r="AI487">
            <v>0</v>
          </cell>
        </row>
        <row r="488">
          <cell r="AI488">
            <v>0</v>
          </cell>
        </row>
        <row r="489">
          <cell r="AI489">
            <v>0</v>
          </cell>
        </row>
        <row r="490">
          <cell r="AI490">
            <v>0</v>
          </cell>
        </row>
        <row r="491">
          <cell r="AI491">
            <v>0</v>
          </cell>
        </row>
        <row r="492">
          <cell r="AI492">
            <v>0</v>
          </cell>
        </row>
        <row r="493">
          <cell r="AI493">
            <v>0</v>
          </cell>
        </row>
        <row r="494">
          <cell r="AI494">
            <v>0</v>
          </cell>
        </row>
        <row r="495">
          <cell r="AI495">
            <v>0</v>
          </cell>
        </row>
        <row r="496">
          <cell r="AI496">
            <v>0</v>
          </cell>
        </row>
        <row r="497">
          <cell r="AI497">
            <v>0</v>
          </cell>
        </row>
        <row r="498">
          <cell r="AI498">
            <v>0</v>
          </cell>
        </row>
        <row r="499">
          <cell r="AI499">
            <v>0</v>
          </cell>
        </row>
        <row r="500">
          <cell r="AI500">
            <v>0</v>
          </cell>
        </row>
        <row r="501">
          <cell r="AI501">
            <v>0</v>
          </cell>
        </row>
        <row r="502">
          <cell r="AI502">
            <v>0</v>
          </cell>
        </row>
        <row r="503">
          <cell r="AI503">
            <v>0</v>
          </cell>
        </row>
        <row r="504">
          <cell r="AI504">
            <v>0</v>
          </cell>
        </row>
        <row r="505">
          <cell r="AI505">
            <v>0</v>
          </cell>
        </row>
        <row r="506">
          <cell r="AI506">
            <v>0</v>
          </cell>
        </row>
        <row r="507">
          <cell r="AI507">
            <v>0</v>
          </cell>
        </row>
        <row r="508">
          <cell r="AI508">
            <v>0</v>
          </cell>
        </row>
        <row r="509">
          <cell r="AI509">
            <v>0</v>
          </cell>
        </row>
        <row r="510">
          <cell r="AI510">
            <v>0</v>
          </cell>
        </row>
        <row r="511">
          <cell r="AI511">
            <v>0</v>
          </cell>
        </row>
        <row r="512">
          <cell r="AI512">
            <v>0</v>
          </cell>
        </row>
        <row r="513">
          <cell r="AI513">
            <v>0</v>
          </cell>
        </row>
        <row r="514">
          <cell r="AI514">
            <v>0</v>
          </cell>
        </row>
        <row r="515">
          <cell r="AI515">
            <v>0</v>
          </cell>
        </row>
        <row r="516">
          <cell r="AI516">
            <v>0</v>
          </cell>
        </row>
        <row r="517">
          <cell r="AI517">
            <v>0</v>
          </cell>
        </row>
        <row r="518">
          <cell r="AI518">
            <v>0</v>
          </cell>
        </row>
        <row r="519">
          <cell r="AI519">
            <v>0</v>
          </cell>
        </row>
        <row r="520">
          <cell r="AI520">
            <v>0</v>
          </cell>
        </row>
        <row r="521">
          <cell r="AI521">
            <v>0</v>
          </cell>
        </row>
        <row r="522">
          <cell r="AI522">
            <v>0</v>
          </cell>
        </row>
        <row r="523">
          <cell r="AI523">
            <v>0</v>
          </cell>
        </row>
        <row r="524">
          <cell r="AI524">
            <v>0</v>
          </cell>
        </row>
        <row r="525">
          <cell r="AI525">
            <v>0</v>
          </cell>
        </row>
        <row r="526">
          <cell r="AI526">
            <v>0</v>
          </cell>
        </row>
        <row r="527">
          <cell r="AI527">
            <v>0</v>
          </cell>
        </row>
        <row r="528">
          <cell r="AI528">
            <v>0</v>
          </cell>
        </row>
        <row r="529">
          <cell r="AI529">
            <v>0</v>
          </cell>
        </row>
        <row r="530">
          <cell r="AI530">
            <v>0</v>
          </cell>
        </row>
      </sheetData>
      <sheetData sheetId="1"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externalLinks/externalLink2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edios"/>
      <sheetName val="Resumen"/>
      <sheetName val="Control Fondeos"/>
      <sheetName val="IPC"/>
      <sheetName val="Calculo intereses"/>
      <sheetName val="Hoja1"/>
      <sheetName val="Hoja2"/>
    </sheetNames>
    <sheetDataSet>
      <sheetData sheetId="0" refreshError="1"/>
      <sheetData sheetId="1" refreshError="1"/>
      <sheetData sheetId="2" refreshError="1"/>
      <sheetData sheetId="3">
        <row r="10">
          <cell r="T10">
            <v>105.91</v>
          </cell>
        </row>
        <row r="11">
          <cell r="T11">
            <v>106.58</v>
          </cell>
        </row>
        <row r="13">
          <cell r="S13">
            <v>105.7</v>
          </cell>
        </row>
        <row r="14">
          <cell r="S14">
            <v>105.36</v>
          </cell>
        </row>
        <row r="15">
          <cell r="S15">
            <v>104.97</v>
          </cell>
        </row>
        <row r="16">
          <cell r="S16">
            <v>104.97</v>
          </cell>
        </row>
        <row r="17">
          <cell r="S17">
            <v>104.96</v>
          </cell>
        </row>
        <row r="18">
          <cell r="S18">
            <v>105.29</v>
          </cell>
        </row>
        <row r="19">
          <cell r="S19">
            <v>105.23</v>
          </cell>
        </row>
        <row r="20">
          <cell r="S20">
            <v>105.08</v>
          </cell>
        </row>
        <row r="21">
          <cell r="S21">
            <v>105.48</v>
          </cell>
        </row>
      </sheetData>
      <sheetData sheetId="4" refreshError="1"/>
      <sheetData sheetId="5" refreshError="1"/>
      <sheetData sheetId="6"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 Id="rId4" Type="http://schemas.openxmlformats.org/officeDocument/2006/relationships/comments" Target="../comments1.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dimension ref="A2:AM394"/>
  <sheetViews>
    <sheetView showGridLines="0" tabSelected="1" topLeftCell="A37" zoomScale="55" zoomScaleNormal="55" zoomScaleSheetLayoutView="70" zoomScalePageLayoutView="95" workbookViewId="0">
      <selection activeCell="B43" sqref="B43:H43"/>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5"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6" customWidth="1"/>
    <col min="17" max="17" width="18.5703125" style="26"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597"/>
      <c r="C2" s="597"/>
      <c r="D2" s="597"/>
      <c r="E2" s="597"/>
      <c r="F2" s="427" t="s">
        <v>350</v>
      </c>
      <c r="G2" s="427"/>
      <c r="H2" s="427"/>
      <c r="I2" s="427"/>
      <c r="J2" s="427"/>
      <c r="K2" s="427"/>
      <c r="L2" s="427"/>
      <c r="M2" s="427"/>
      <c r="N2" s="427"/>
      <c r="O2" s="427"/>
      <c r="P2" s="427"/>
      <c r="Q2" s="427" t="s">
        <v>0</v>
      </c>
      <c r="R2" s="427"/>
      <c r="S2" s="597"/>
      <c r="T2" s="597"/>
    </row>
    <row r="3" spans="2:20" ht="30" customHeight="1" x14ac:dyDescent="0.2">
      <c r="B3" s="597"/>
      <c r="C3" s="597"/>
      <c r="D3" s="597"/>
      <c r="E3" s="597"/>
      <c r="F3" s="427" t="s">
        <v>351</v>
      </c>
      <c r="G3" s="427"/>
      <c r="H3" s="597" t="s">
        <v>1</v>
      </c>
      <c r="I3" s="597"/>
      <c r="J3" s="597"/>
      <c r="K3" s="597"/>
      <c r="L3" s="597"/>
      <c r="M3" s="597"/>
      <c r="N3" s="597"/>
      <c r="O3" s="597"/>
      <c r="P3" s="597"/>
      <c r="Q3" s="427" t="s">
        <v>2</v>
      </c>
      <c r="R3" s="427"/>
      <c r="S3" s="727"/>
      <c r="T3" s="727"/>
    </row>
    <row r="4" spans="2:20" ht="30" customHeight="1" x14ac:dyDescent="0.2">
      <c r="B4" s="597"/>
      <c r="C4" s="597"/>
      <c r="D4" s="597"/>
      <c r="E4" s="597"/>
      <c r="F4" s="427" t="s">
        <v>352</v>
      </c>
      <c r="G4" s="427"/>
      <c r="H4" s="597" t="s">
        <v>3</v>
      </c>
      <c r="I4" s="597"/>
      <c r="J4" s="597"/>
      <c r="K4" s="597"/>
      <c r="L4" s="597"/>
      <c r="M4" s="597"/>
      <c r="N4" s="597"/>
      <c r="O4" s="597"/>
      <c r="P4" s="597"/>
      <c r="Q4" s="427" t="s">
        <v>4</v>
      </c>
      <c r="R4" s="427"/>
      <c r="S4" s="723" t="s">
        <v>1371</v>
      </c>
      <c r="T4" s="723"/>
    </row>
    <row r="5" spans="2:20" ht="14.25" x14ac:dyDescent="0.2">
      <c r="B5" s="724"/>
      <c r="C5" s="724"/>
      <c r="D5" s="724"/>
      <c r="E5" s="724"/>
      <c r="F5" s="724"/>
      <c r="G5" s="724"/>
      <c r="H5" s="724"/>
      <c r="I5" s="724"/>
      <c r="J5" s="724"/>
      <c r="K5" s="724"/>
      <c r="L5" s="724"/>
      <c r="M5" s="724"/>
      <c r="N5" s="724"/>
      <c r="O5" s="724"/>
      <c r="P5" s="724"/>
      <c r="Q5" s="724"/>
      <c r="R5" s="724"/>
      <c r="S5" s="724"/>
      <c r="T5" s="724"/>
    </row>
    <row r="6" spans="2:20" ht="22.5" customHeight="1" x14ac:dyDescent="0.2">
      <c r="B6" s="725" t="s">
        <v>5</v>
      </c>
      <c r="C6" s="725"/>
      <c r="D6" s="725"/>
      <c r="E6" s="725"/>
      <c r="F6" s="725"/>
      <c r="G6" s="725"/>
      <c r="H6" s="725"/>
      <c r="I6" s="725"/>
      <c r="J6" s="725"/>
      <c r="K6" s="725"/>
      <c r="L6" s="725"/>
      <c r="M6" s="725"/>
      <c r="N6" s="725"/>
      <c r="O6" s="725"/>
      <c r="P6" s="725"/>
      <c r="Q6" s="725"/>
      <c r="R6" s="725"/>
      <c r="S6" s="725"/>
      <c r="T6" s="725"/>
    </row>
    <row r="7" spans="2:20" ht="14.25" x14ac:dyDescent="0.2">
      <c r="B7" s="453"/>
      <c r="C7" s="453"/>
      <c r="D7" s="453"/>
      <c r="E7" s="453"/>
      <c r="F7" s="453"/>
      <c r="G7" s="453"/>
      <c r="H7" s="453"/>
      <c r="I7" s="453"/>
      <c r="J7" s="453"/>
      <c r="K7" s="453"/>
      <c r="L7" s="453"/>
      <c r="M7" s="453"/>
      <c r="N7" s="453"/>
      <c r="O7" s="453"/>
      <c r="P7" s="453"/>
      <c r="Q7" s="453"/>
      <c r="R7" s="453"/>
      <c r="S7" s="453"/>
      <c r="T7" s="453"/>
    </row>
    <row r="8" spans="2:20" ht="22.5" customHeight="1" x14ac:dyDescent="0.2">
      <c r="B8" s="726" t="s">
        <v>6</v>
      </c>
      <c r="C8" s="726"/>
      <c r="D8" s="726"/>
      <c r="E8" s="726"/>
      <c r="F8" s="726"/>
      <c r="G8" s="726"/>
      <c r="H8" s="726"/>
      <c r="I8" s="726"/>
      <c r="J8" s="726"/>
      <c r="K8" s="726"/>
      <c r="L8" s="726"/>
      <c r="M8" s="726"/>
      <c r="N8" s="726"/>
      <c r="O8" s="726"/>
      <c r="P8" s="726"/>
      <c r="Q8" s="726"/>
      <c r="R8" s="726"/>
      <c r="S8" s="726"/>
      <c r="T8" s="726"/>
    </row>
    <row r="9" spans="2:20" ht="22.5" customHeight="1" x14ac:dyDescent="0.2">
      <c r="B9" s="432" t="s">
        <v>7</v>
      </c>
      <c r="C9" s="433"/>
      <c r="D9" s="433"/>
      <c r="E9" s="433"/>
      <c r="F9" s="433"/>
      <c r="G9" s="433"/>
      <c r="H9" s="433"/>
      <c r="I9" s="433"/>
      <c r="J9" s="433"/>
      <c r="K9" s="433"/>
      <c r="L9" s="433"/>
      <c r="M9" s="433"/>
      <c r="N9" s="433"/>
      <c r="O9" s="433"/>
      <c r="P9" s="433"/>
      <c r="Q9" s="433"/>
      <c r="R9" s="433"/>
      <c r="S9" s="433"/>
      <c r="T9" s="434"/>
    </row>
    <row r="10" spans="2:20" ht="22.5" customHeight="1" x14ac:dyDescent="0.2">
      <c r="B10" s="457" t="s">
        <v>8</v>
      </c>
      <c r="C10" s="457"/>
      <c r="D10" s="457"/>
      <c r="E10" s="457"/>
      <c r="F10" s="387" t="s">
        <v>9</v>
      </c>
      <c r="G10" s="400"/>
      <c r="H10" s="400"/>
      <c r="I10" s="388"/>
      <c r="J10" s="731" t="s">
        <v>10</v>
      </c>
      <c r="K10" s="732"/>
      <c r="L10" s="732"/>
      <c r="M10" s="732"/>
      <c r="N10" s="733"/>
      <c r="O10" s="387" t="s">
        <v>11</v>
      </c>
      <c r="P10" s="400"/>
      <c r="Q10" s="388"/>
      <c r="R10" s="461" t="s">
        <v>12</v>
      </c>
      <c r="S10" s="461"/>
      <c r="T10" s="461"/>
    </row>
    <row r="11" spans="2:20" ht="22.5" customHeight="1" x14ac:dyDescent="0.2">
      <c r="B11" s="457"/>
      <c r="C11" s="457"/>
      <c r="D11" s="457"/>
      <c r="E11" s="457"/>
      <c r="F11" s="728"/>
      <c r="G11" s="729"/>
      <c r="H11" s="729"/>
      <c r="I11" s="730"/>
      <c r="J11" s="734"/>
      <c r="K11" s="735"/>
      <c r="L11" s="735"/>
      <c r="M11" s="735"/>
      <c r="N11" s="736"/>
      <c r="O11" s="728"/>
      <c r="P11" s="729"/>
      <c r="Q11" s="730"/>
      <c r="R11" s="461"/>
      <c r="S11" s="461"/>
      <c r="T11" s="461"/>
    </row>
    <row r="12" spans="2:20" ht="168" customHeight="1" x14ac:dyDescent="0.2">
      <c r="B12" s="677" t="s">
        <v>13</v>
      </c>
      <c r="C12" s="678"/>
      <c r="D12" s="678"/>
      <c r="E12" s="679"/>
      <c r="F12" s="666" t="s">
        <v>432</v>
      </c>
      <c r="G12" s="667"/>
      <c r="H12" s="667"/>
      <c r="I12" s="668"/>
      <c r="J12" s="701" t="s">
        <v>433</v>
      </c>
      <c r="K12" s="702"/>
      <c r="L12" s="702"/>
      <c r="M12" s="702"/>
      <c r="N12" s="703"/>
      <c r="O12" s="666" t="s">
        <v>435</v>
      </c>
      <c r="P12" s="667"/>
      <c r="Q12" s="668"/>
      <c r="R12" s="704" t="s">
        <v>481</v>
      </c>
      <c r="S12" s="705"/>
      <c r="T12" s="706"/>
    </row>
    <row r="13" spans="2:20" ht="168" customHeight="1" x14ac:dyDescent="0.2">
      <c r="B13" s="680"/>
      <c r="C13" s="681"/>
      <c r="D13" s="681"/>
      <c r="E13" s="682"/>
      <c r="F13" s="669"/>
      <c r="G13" s="670"/>
      <c r="H13" s="670"/>
      <c r="I13" s="671"/>
      <c r="J13" s="701" t="s">
        <v>434</v>
      </c>
      <c r="K13" s="702"/>
      <c r="L13" s="702"/>
      <c r="M13" s="702"/>
      <c r="N13" s="703"/>
      <c r="O13" s="669"/>
      <c r="P13" s="670"/>
      <c r="Q13" s="671"/>
      <c r="R13" s="707"/>
      <c r="S13" s="708"/>
      <c r="T13" s="709"/>
    </row>
    <row r="14" spans="2:20" ht="409.6" customHeight="1" x14ac:dyDescent="0.2">
      <c r="B14" s="677" t="s">
        <v>14</v>
      </c>
      <c r="C14" s="678"/>
      <c r="D14" s="678"/>
      <c r="E14" s="679"/>
      <c r="F14" s="666" t="s">
        <v>353</v>
      </c>
      <c r="G14" s="667"/>
      <c r="H14" s="667"/>
      <c r="I14" s="668"/>
      <c r="J14" s="666" t="s">
        <v>431</v>
      </c>
      <c r="K14" s="667"/>
      <c r="L14" s="667"/>
      <c r="M14" s="667"/>
      <c r="N14" s="668"/>
      <c r="O14" s="666" t="s">
        <v>436</v>
      </c>
      <c r="P14" s="667"/>
      <c r="Q14" s="668"/>
      <c r="R14" s="704" t="s">
        <v>482</v>
      </c>
      <c r="S14" s="705"/>
      <c r="T14" s="706"/>
    </row>
    <row r="15" spans="2:20" ht="241.9" customHeight="1" x14ac:dyDescent="0.2">
      <c r="B15" s="694"/>
      <c r="C15" s="695"/>
      <c r="D15" s="695"/>
      <c r="E15" s="696"/>
      <c r="F15" s="691"/>
      <c r="G15" s="692"/>
      <c r="H15" s="692"/>
      <c r="I15" s="693"/>
      <c r="J15" s="691"/>
      <c r="K15" s="692"/>
      <c r="L15" s="692"/>
      <c r="M15" s="692"/>
      <c r="N15" s="693"/>
      <c r="O15" s="691"/>
      <c r="P15" s="692"/>
      <c r="Q15" s="693"/>
      <c r="R15" s="720"/>
      <c r="S15" s="721"/>
      <c r="T15" s="722"/>
    </row>
    <row r="16" spans="2:20" ht="409.6" customHeight="1" x14ac:dyDescent="0.2">
      <c r="B16" s="677" t="s">
        <v>15</v>
      </c>
      <c r="C16" s="678"/>
      <c r="D16" s="678"/>
      <c r="E16" s="679"/>
      <c r="F16" s="666" t="s">
        <v>450</v>
      </c>
      <c r="G16" s="667"/>
      <c r="H16" s="667"/>
      <c r="I16" s="668"/>
      <c r="J16" s="666" t="s">
        <v>116</v>
      </c>
      <c r="K16" s="667"/>
      <c r="L16" s="667"/>
      <c r="M16" s="667"/>
      <c r="N16" s="668"/>
      <c r="O16" s="666" t="s">
        <v>430</v>
      </c>
      <c r="P16" s="667"/>
      <c r="Q16" s="668"/>
      <c r="R16" s="546" t="s">
        <v>483</v>
      </c>
      <c r="S16" s="547"/>
      <c r="T16" s="548"/>
    </row>
    <row r="17" spans="2:20" ht="409.6" customHeight="1" x14ac:dyDescent="0.2">
      <c r="B17" s="694"/>
      <c r="C17" s="695"/>
      <c r="D17" s="695"/>
      <c r="E17" s="696"/>
      <c r="F17" s="691"/>
      <c r="G17" s="692"/>
      <c r="H17" s="692"/>
      <c r="I17" s="693"/>
      <c r="J17" s="691"/>
      <c r="K17" s="692"/>
      <c r="L17" s="692"/>
      <c r="M17" s="692"/>
      <c r="N17" s="693"/>
      <c r="O17" s="691"/>
      <c r="P17" s="692"/>
      <c r="Q17" s="693"/>
      <c r="R17" s="549"/>
      <c r="S17" s="550"/>
      <c r="T17" s="551"/>
    </row>
    <row r="18" spans="2:20" ht="30.6" customHeight="1" x14ac:dyDescent="0.2">
      <c r="B18" s="680"/>
      <c r="C18" s="681"/>
      <c r="D18" s="681"/>
      <c r="E18" s="682"/>
      <c r="F18" s="669"/>
      <c r="G18" s="670"/>
      <c r="H18" s="670"/>
      <c r="I18" s="671"/>
      <c r="J18" s="669"/>
      <c r="K18" s="670"/>
      <c r="L18" s="670"/>
      <c r="M18" s="670"/>
      <c r="N18" s="671"/>
      <c r="O18" s="669"/>
      <c r="P18" s="670"/>
      <c r="Q18" s="671"/>
      <c r="R18" s="552"/>
      <c r="S18" s="553"/>
      <c r="T18" s="554"/>
    </row>
    <row r="19" spans="2:20" ht="409.6" customHeight="1" x14ac:dyDescent="0.2">
      <c r="B19" s="677" t="s">
        <v>16</v>
      </c>
      <c r="C19" s="678"/>
      <c r="D19" s="678"/>
      <c r="E19" s="679"/>
      <c r="F19" s="666" t="s">
        <v>429</v>
      </c>
      <c r="G19" s="667"/>
      <c r="H19" s="667"/>
      <c r="I19" s="668"/>
      <c r="J19" s="666" t="s">
        <v>427</v>
      </c>
      <c r="K19" s="667"/>
      <c r="L19" s="667"/>
      <c r="M19" s="667"/>
      <c r="N19" s="668"/>
      <c r="O19" s="546" t="s">
        <v>428</v>
      </c>
      <c r="P19" s="547"/>
      <c r="Q19" s="548"/>
      <c r="R19" s="710"/>
      <c r="S19" s="711"/>
      <c r="T19" s="712"/>
    </row>
    <row r="20" spans="2:20" ht="409.6" customHeight="1" x14ac:dyDescent="0.2">
      <c r="B20" s="694"/>
      <c r="C20" s="695"/>
      <c r="D20" s="695"/>
      <c r="E20" s="696"/>
      <c r="F20" s="691"/>
      <c r="G20" s="692"/>
      <c r="H20" s="692"/>
      <c r="I20" s="693"/>
      <c r="J20" s="691"/>
      <c r="K20" s="692"/>
      <c r="L20" s="692"/>
      <c r="M20" s="692"/>
      <c r="N20" s="693"/>
      <c r="O20" s="549"/>
      <c r="P20" s="550"/>
      <c r="Q20" s="551"/>
      <c r="R20" s="713"/>
      <c r="S20" s="714"/>
      <c r="T20" s="715"/>
    </row>
    <row r="21" spans="2:20" ht="409.6" customHeight="1" x14ac:dyDescent="0.2">
      <c r="B21" s="694"/>
      <c r="C21" s="695"/>
      <c r="D21" s="695"/>
      <c r="E21" s="696"/>
      <c r="F21" s="691"/>
      <c r="G21" s="692"/>
      <c r="H21" s="692"/>
      <c r="I21" s="693"/>
      <c r="J21" s="691"/>
      <c r="K21" s="692"/>
      <c r="L21" s="692"/>
      <c r="M21" s="692"/>
      <c r="N21" s="693"/>
      <c r="O21" s="549"/>
      <c r="P21" s="550"/>
      <c r="Q21" s="551"/>
      <c r="R21" s="713"/>
      <c r="S21" s="714"/>
      <c r="T21" s="715"/>
    </row>
    <row r="22" spans="2:20" ht="200.45" customHeight="1" x14ac:dyDescent="0.2">
      <c r="B22" s="680"/>
      <c r="C22" s="681"/>
      <c r="D22" s="681"/>
      <c r="E22" s="682"/>
      <c r="F22" s="669"/>
      <c r="G22" s="670"/>
      <c r="H22" s="670"/>
      <c r="I22" s="671"/>
      <c r="J22" s="669"/>
      <c r="K22" s="670"/>
      <c r="L22" s="670"/>
      <c r="M22" s="670"/>
      <c r="N22" s="671"/>
      <c r="O22" s="552"/>
      <c r="P22" s="553"/>
      <c r="Q22" s="554"/>
      <c r="R22" s="716"/>
      <c r="S22" s="717"/>
      <c r="T22" s="718"/>
    </row>
    <row r="23" spans="2:20" ht="107.45" customHeight="1" x14ac:dyDescent="0.2">
      <c r="B23" s="677" t="s">
        <v>17</v>
      </c>
      <c r="C23" s="678"/>
      <c r="D23" s="678"/>
      <c r="E23" s="679"/>
      <c r="F23" s="666" t="s">
        <v>437</v>
      </c>
      <c r="G23" s="667"/>
      <c r="H23" s="667"/>
      <c r="I23" s="668"/>
      <c r="J23" s="701" t="s">
        <v>18</v>
      </c>
      <c r="K23" s="702"/>
      <c r="L23" s="702"/>
      <c r="M23" s="702"/>
      <c r="N23" s="703"/>
      <c r="O23" s="666" t="s">
        <v>439</v>
      </c>
      <c r="P23" s="667"/>
      <c r="Q23" s="668"/>
      <c r="R23" s="666" t="s">
        <v>440</v>
      </c>
      <c r="S23" s="667"/>
      <c r="T23" s="668"/>
    </row>
    <row r="24" spans="2:20" ht="409.6" customHeight="1" x14ac:dyDescent="0.2">
      <c r="B24" s="694"/>
      <c r="C24" s="695"/>
      <c r="D24" s="695"/>
      <c r="E24" s="696"/>
      <c r="F24" s="691"/>
      <c r="G24" s="692"/>
      <c r="H24" s="692"/>
      <c r="I24" s="693"/>
      <c r="J24" s="666" t="s">
        <v>438</v>
      </c>
      <c r="K24" s="667"/>
      <c r="L24" s="667"/>
      <c r="M24" s="667"/>
      <c r="N24" s="668"/>
      <c r="O24" s="691"/>
      <c r="P24" s="692"/>
      <c r="Q24" s="693"/>
      <c r="R24" s="691"/>
      <c r="S24" s="692"/>
      <c r="T24" s="693"/>
    </row>
    <row r="25" spans="2:20" ht="409.6" customHeight="1" x14ac:dyDescent="0.2">
      <c r="B25" s="694"/>
      <c r="C25" s="695"/>
      <c r="D25" s="695"/>
      <c r="E25" s="696"/>
      <c r="F25" s="691"/>
      <c r="G25" s="692"/>
      <c r="H25" s="692"/>
      <c r="I25" s="693"/>
      <c r="J25" s="691"/>
      <c r="K25" s="692"/>
      <c r="L25" s="692"/>
      <c r="M25" s="692"/>
      <c r="N25" s="693"/>
      <c r="O25" s="691"/>
      <c r="P25" s="692"/>
      <c r="Q25" s="693"/>
      <c r="R25" s="691"/>
      <c r="S25" s="692"/>
      <c r="T25" s="693"/>
    </row>
    <row r="26" spans="2:20" ht="409.6" customHeight="1" x14ac:dyDescent="0.2">
      <c r="B26" s="694"/>
      <c r="C26" s="695"/>
      <c r="D26" s="695"/>
      <c r="E26" s="696"/>
      <c r="F26" s="691"/>
      <c r="G26" s="692"/>
      <c r="H26" s="692"/>
      <c r="I26" s="693"/>
      <c r="J26" s="691"/>
      <c r="K26" s="692"/>
      <c r="L26" s="692"/>
      <c r="M26" s="692"/>
      <c r="N26" s="693"/>
      <c r="O26" s="691"/>
      <c r="P26" s="692"/>
      <c r="Q26" s="693"/>
      <c r="R26" s="691"/>
      <c r="S26" s="692"/>
      <c r="T26" s="693"/>
    </row>
    <row r="27" spans="2:20" ht="144" customHeight="1" x14ac:dyDescent="0.2">
      <c r="B27" s="680"/>
      <c r="C27" s="681"/>
      <c r="D27" s="681"/>
      <c r="E27" s="682"/>
      <c r="F27" s="669"/>
      <c r="G27" s="670"/>
      <c r="H27" s="670"/>
      <c r="I27" s="671"/>
      <c r="J27" s="669"/>
      <c r="K27" s="670"/>
      <c r="L27" s="670"/>
      <c r="M27" s="670"/>
      <c r="N27" s="671"/>
      <c r="O27" s="669"/>
      <c r="P27" s="670"/>
      <c r="Q27" s="671"/>
      <c r="R27" s="669"/>
      <c r="S27" s="670"/>
      <c r="T27" s="671"/>
    </row>
    <row r="28" spans="2:20" ht="82.5" customHeight="1" x14ac:dyDescent="0.2">
      <c r="B28" s="427" t="s">
        <v>19</v>
      </c>
      <c r="C28" s="427"/>
      <c r="D28" s="427"/>
      <c r="E28" s="427"/>
      <c r="F28" s="701" t="s">
        <v>441</v>
      </c>
      <c r="G28" s="702"/>
      <c r="H28" s="702"/>
      <c r="I28" s="703"/>
      <c r="J28" s="719" t="s">
        <v>117</v>
      </c>
      <c r="K28" s="719"/>
      <c r="L28" s="719"/>
      <c r="M28" s="719"/>
      <c r="N28" s="719"/>
      <c r="O28" s="701" t="s">
        <v>118</v>
      </c>
      <c r="P28" s="702"/>
      <c r="Q28" s="703"/>
      <c r="R28" s="698"/>
      <c r="S28" s="699"/>
      <c r="T28" s="700"/>
    </row>
    <row r="29" spans="2:20" ht="133.9" customHeight="1" x14ac:dyDescent="0.2">
      <c r="B29" s="427" t="s">
        <v>20</v>
      </c>
      <c r="C29" s="427"/>
      <c r="D29" s="427"/>
      <c r="E29" s="427"/>
      <c r="F29" s="666" t="s">
        <v>443</v>
      </c>
      <c r="G29" s="667"/>
      <c r="H29" s="667"/>
      <c r="I29" s="668"/>
      <c r="J29" s="701" t="s">
        <v>444</v>
      </c>
      <c r="K29" s="702"/>
      <c r="L29" s="702"/>
      <c r="M29" s="702"/>
      <c r="N29" s="703"/>
      <c r="O29" s="701" t="s">
        <v>442</v>
      </c>
      <c r="P29" s="702"/>
      <c r="Q29" s="702"/>
      <c r="R29" s="424" t="s">
        <v>484</v>
      </c>
      <c r="S29" s="699"/>
      <c r="T29" s="700"/>
    </row>
    <row r="30" spans="2:20" ht="237.6" customHeight="1" x14ac:dyDescent="0.2">
      <c r="B30" s="427" t="s">
        <v>21</v>
      </c>
      <c r="C30" s="427"/>
      <c r="D30" s="427"/>
      <c r="E30" s="427"/>
      <c r="F30" s="698"/>
      <c r="G30" s="699"/>
      <c r="H30" s="699"/>
      <c r="I30" s="700"/>
      <c r="J30" s="697"/>
      <c r="K30" s="697"/>
      <c r="L30" s="697"/>
      <c r="M30" s="697"/>
      <c r="N30" s="697"/>
      <c r="O30" s="701" t="s">
        <v>445</v>
      </c>
      <c r="P30" s="702"/>
      <c r="Q30" s="703"/>
      <c r="R30" s="698"/>
      <c r="S30" s="699"/>
      <c r="T30" s="700"/>
    </row>
    <row r="31" spans="2:20" ht="409.6" customHeight="1" x14ac:dyDescent="0.2">
      <c r="B31" s="677" t="s">
        <v>22</v>
      </c>
      <c r="C31" s="678"/>
      <c r="D31" s="678"/>
      <c r="E31" s="679"/>
      <c r="F31" s="666" t="s">
        <v>354</v>
      </c>
      <c r="G31" s="667"/>
      <c r="H31" s="667"/>
      <c r="I31" s="668"/>
      <c r="J31" s="666" t="s">
        <v>446</v>
      </c>
      <c r="K31" s="667"/>
      <c r="L31" s="667"/>
      <c r="M31" s="667"/>
      <c r="N31" s="668"/>
      <c r="O31" s="666" t="s">
        <v>120</v>
      </c>
      <c r="P31" s="667"/>
      <c r="Q31" s="668"/>
      <c r="R31" s="666" t="s">
        <v>119</v>
      </c>
      <c r="S31" s="667"/>
      <c r="T31" s="668"/>
    </row>
    <row r="32" spans="2:20" ht="15" customHeight="1" x14ac:dyDescent="0.2">
      <c r="B32" s="680"/>
      <c r="C32" s="681"/>
      <c r="D32" s="681"/>
      <c r="E32" s="682"/>
      <c r="F32" s="669"/>
      <c r="G32" s="670"/>
      <c r="H32" s="670"/>
      <c r="I32" s="671"/>
      <c r="J32" s="669"/>
      <c r="K32" s="670"/>
      <c r="L32" s="670"/>
      <c r="M32" s="670"/>
      <c r="N32" s="671"/>
      <c r="O32" s="669"/>
      <c r="P32" s="670"/>
      <c r="Q32" s="671"/>
      <c r="R32" s="669"/>
      <c r="S32" s="670"/>
      <c r="T32" s="671"/>
    </row>
    <row r="33" spans="2:20" ht="409.15" customHeight="1" x14ac:dyDescent="0.2">
      <c r="B33" s="677" t="s">
        <v>23</v>
      </c>
      <c r="C33" s="678"/>
      <c r="D33" s="678"/>
      <c r="E33" s="679"/>
      <c r="F33" s="666" t="s">
        <v>447</v>
      </c>
      <c r="G33" s="667"/>
      <c r="H33" s="667"/>
      <c r="I33" s="668"/>
      <c r="J33" s="546" t="s">
        <v>448</v>
      </c>
      <c r="K33" s="547"/>
      <c r="L33" s="547"/>
      <c r="M33" s="547"/>
      <c r="N33" s="548"/>
      <c r="O33" s="546" t="s">
        <v>449</v>
      </c>
      <c r="P33" s="547"/>
      <c r="Q33" s="548"/>
      <c r="R33" s="546"/>
      <c r="S33" s="547"/>
      <c r="T33" s="548"/>
    </row>
    <row r="34" spans="2:20" ht="79.900000000000006" customHeight="1" x14ac:dyDescent="0.2">
      <c r="B34" s="680"/>
      <c r="C34" s="681"/>
      <c r="D34" s="681"/>
      <c r="E34" s="682"/>
      <c r="F34" s="669"/>
      <c r="G34" s="670"/>
      <c r="H34" s="670"/>
      <c r="I34" s="671"/>
      <c r="J34" s="552"/>
      <c r="K34" s="553"/>
      <c r="L34" s="553"/>
      <c r="M34" s="553"/>
      <c r="N34" s="554"/>
      <c r="O34" s="552"/>
      <c r="P34" s="553"/>
      <c r="Q34" s="554"/>
      <c r="R34" s="552"/>
      <c r="S34" s="553"/>
      <c r="T34" s="554"/>
    </row>
    <row r="35" spans="2:20" ht="409.6" customHeight="1" x14ac:dyDescent="0.2">
      <c r="B35" s="427" t="s">
        <v>24</v>
      </c>
      <c r="C35" s="427"/>
      <c r="D35" s="427"/>
      <c r="E35" s="427"/>
      <c r="F35" s="453"/>
      <c r="G35" s="453"/>
      <c r="H35" s="453"/>
      <c r="I35" s="453"/>
      <c r="J35" s="453" t="s">
        <v>121</v>
      </c>
      <c r="K35" s="453"/>
      <c r="L35" s="453"/>
      <c r="M35" s="453"/>
      <c r="N35" s="453"/>
      <c r="O35" s="665" t="s">
        <v>485</v>
      </c>
      <c r="P35" s="665"/>
      <c r="Q35" s="665"/>
      <c r="R35" s="453"/>
      <c r="S35" s="453"/>
      <c r="T35" s="453"/>
    </row>
    <row r="36" spans="2:20" ht="206.45" customHeight="1" x14ac:dyDescent="0.2">
      <c r="B36" s="427"/>
      <c r="C36" s="427"/>
      <c r="D36" s="427"/>
      <c r="E36" s="427"/>
      <c r="F36" s="453"/>
      <c r="G36" s="453"/>
      <c r="H36" s="453"/>
      <c r="I36" s="453"/>
      <c r="J36" s="453"/>
      <c r="K36" s="453"/>
      <c r="L36" s="453"/>
      <c r="M36" s="453"/>
      <c r="N36" s="453"/>
      <c r="O36" s="665"/>
      <c r="P36" s="665"/>
      <c r="Q36" s="665"/>
      <c r="R36" s="453"/>
      <c r="S36" s="453"/>
      <c r="T36" s="453"/>
    </row>
    <row r="37" spans="2:20" ht="30" customHeight="1" x14ac:dyDescent="0.2">
      <c r="B37" s="674" t="s">
        <v>108</v>
      </c>
      <c r="C37" s="675"/>
      <c r="D37" s="675"/>
      <c r="E37" s="675"/>
      <c r="F37" s="675"/>
      <c r="G37" s="675"/>
      <c r="H37" s="675"/>
      <c r="I37" s="675"/>
      <c r="J37" s="675"/>
      <c r="K37" s="675"/>
      <c r="L37" s="675"/>
      <c r="M37" s="675"/>
      <c r="N37" s="675"/>
      <c r="O37" s="675"/>
      <c r="P37" s="675"/>
      <c r="Q37" s="675"/>
      <c r="R37" s="675"/>
      <c r="S37" s="675"/>
      <c r="T37" s="676"/>
    </row>
    <row r="38" spans="2:20" ht="22.5" customHeight="1" x14ac:dyDescent="0.2">
      <c r="B38" s="414" t="s">
        <v>25</v>
      </c>
      <c r="C38" s="502"/>
      <c r="D38" s="502"/>
      <c r="E38" s="502"/>
      <c r="F38" s="502"/>
      <c r="G38" s="502"/>
      <c r="H38" s="415"/>
      <c r="I38" s="414" t="s">
        <v>26</v>
      </c>
      <c r="J38" s="415"/>
      <c r="K38" s="414" t="s">
        <v>4</v>
      </c>
      <c r="L38" s="415"/>
      <c r="M38" s="414" t="s">
        <v>27</v>
      </c>
      <c r="N38" s="502"/>
      <c r="O38" s="502"/>
      <c r="P38" s="502"/>
      <c r="Q38" s="502"/>
      <c r="R38" s="415"/>
      <c r="S38" s="414" t="s">
        <v>4</v>
      </c>
      <c r="T38" s="415"/>
    </row>
    <row r="39" spans="2:20" ht="43.5" customHeight="1" x14ac:dyDescent="0.2">
      <c r="B39" s="564" t="s">
        <v>1422</v>
      </c>
      <c r="C39" s="565"/>
      <c r="D39" s="565"/>
      <c r="E39" s="565"/>
      <c r="F39" s="565"/>
      <c r="G39" s="565"/>
      <c r="H39" s="566"/>
      <c r="I39" s="738" t="s">
        <v>1423</v>
      </c>
      <c r="J39" s="738"/>
      <c r="K39" s="737">
        <v>44298</v>
      </c>
      <c r="L39" s="737"/>
      <c r="M39" s="453" t="s">
        <v>717</v>
      </c>
      <c r="N39" s="453"/>
      <c r="O39" s="453"/>
      <c r="P39" s="453"/>
      <c r="Q39" s="453"/>
      <c r="R39" s="453"/>
      <c r="S39" s="265"/>
      <c r="T39" s="266"/>
    </row>
    <row r="40" spans="2:20" ht="47.25" customHeight="1" x14ac:dyDescent="0.2">
      <c r="B40" s="564" t="s">
        <v>1420</v>
      </c>
      <c r="C40" s="565"/>
      <c r="D40" s="565"/>
      <c r="E40" s="565"/>
      <c r="F40" s="565"/>
      <c r="G40" s="565"/>
      <c r="H40" s="566"/>
      <c r="I40" s="738" t="s">
        <v>1421</v>
      </c>
      <c r="J40" s="738"/>
      <c r="K40" s="737">
        <v>44300</v>
      </c>
      <c r="L40" s="737"/>
      <c r="M40" s="453" t="s">
        <v>717</v>
      </c>
      <c r="N40" s="453"/>
      <c r="O40" s="453"/>
      <c r="P40" s="453"/>
      <c r="Q40" s="453"/>
      <c r="R40" s="453"/>
      <c r="S40" s="288"/>
      <c r="T40" s="289"/>
    </row>
    <row r="41" spans="2:20" ht="47.25" customHeight="1" x14ac:dyDescent="0.2">
      <c r="B41" s="564" t="s">
        <v>1190</v>
      </c>
      <c r="C41" s="565"/>
      <c r="D41" s="565"/>
      <c r="E41" s="565"/>
      <c r="F41" s="565"/>
      <c r="G41" s="565"/>
      <c r="H41" s="566"/>
      <c r="I41" s="738" t="s">
        <v>1191</v>
      </c>
      <c r="J41" s="738"/>
      <c r="K41" s="737">
        <v>44286</v>
      </c>
      <c r="L41" s="737"/>
      <c r="M41" s="453" t="s">
        <v>717</v>
      </c>
      <c r="N41" s="453"/>
      <c r="O41" s="453"/>
      <c r="P41" s="453"/>
      <c r="Q41" s="453"/>
      <c r="R41" s="453"/>
      <c r="S41" s="307"/>
      <c r="T41" s="306"/>
    </row>
    <row r="42" spans="2:20" ht="47.25" customHeight="1" x14ac:dyDescent="0.2">
      <c r="B42" s="564" t="s">
        <v>1192</v>
      </c>
      <c r="C42" s="565"/>
      <c r="D42" s="565"/>
      <c r="E42" s="565"/>
      <c r="F42" s="565"/>
      <c r="G42" s="565"/>
      <c r="H42" s="566"/>
      <c r="I42" s="738" t="s">
        <v>1193</v>
      </c>
      <c r="J42" s="738"/>
      <c r="K42" s="737">
        <v>44286</v>
      </c>
      <c r="L42" s="737"/>
      <c r="M42" s="453" t="s">
        <v>717</v>
      </c>
      <c r="N42" s="453"/>
      <c r="O42" s="453"/>
      <c r="P42" s="453"/>
      <c r="Q42" s="453"/>
      <c r="R42" s="453"/>
      <c r="S42" s="307"/>
      <c r="T42" s="306"/>
    </row>
    <row r="43" spans="2:20" ht="47.25" customHeight="1" x14ac:dyDescent="0.2">
      <c r="B43" s="564" t="s">
        <v>1194</v>
      </c>
      <c r="C43" s="565"/>
      <c r="D43" s="565"/>
      <c r="E43" s="565"/>
      <c r="F43" s="565"/>
      <c r="G43" s="565"/>
      <c r="H43" s="566"/>
      <c r="I43" s="738" t="s">
        <v>1195</v>
      </c>
      <c r="J43" s="738"/>
      <c r="K43" s="737">
        <v>44293</v>
      </c>
      <c r="L43" s="737"/>
      <c r="M43" s="453" t="s">
        <v>717</v>
      </c>
      <c r="N43" s="453"/>
      <c r="O43" s="453"/>
      <c r="P43" s="453"/>
      <c r="Q43" s="453"/>
      <c r="R43" s="453"/>
      <c r="S43" s="307"/>
      <c r="T43" s="306"/>
    </row>
    <row r="44" spans="2:20" ht="47.25" customHeight="1" x14ac:dyDescent="0.2">
      <c r="B44" s="564" t="s">
        <v>1196</v>
      </c>
      <c r="C44" s="565"/>
      <c r="D44" s="565"/>
      <c r="E44" s="565"/>
      <c r="F44" s="565"/>
      <c r="G44" s="565"/>
      <c r="H44" s="566"/>
      <c r="I44" s="738" t="s">
        <v>1197</v>
      </c>
      <c r="J44" s="738"/>
      <c r="K44" s="737">
        <v>44294</v>
      </c>
      <c r="L44" s="737"/>
      <c r="M44" s="453" t="s">
        <v>717</v>
      </c>
      <c r="N44" s="453"/>
      <c r="O44" s="453"/>
      <c r="P44" s="453"/>
      <c r="Q44" s="453"/>
      <c r="R44" s="453"/>
      <c r="S44" s="310"/>
      <c r="T44" s="309"/>
    </row>
    <row r="45" spans="2:20" ht="47.25" customHeight="1" x14ac:dyDescent="0.2">
      <c r="B45" s="564" t="s">
        <v>1199</v>
      </c>
      <c r="C45" s="565"/>
      <c r="D45" s="565"/>
      <c r="E45" s="565"/>
      <c r="F45" s="565"/>
      <c r="G45" s="565"/>
      <c r="H45" s="566"/>
      <c r="I45" s="738" t="s">
        <v>1198</v>
      </c>
      <c r="J45" s="738"/>
      <c r="K45" s="737">
        <v>44294</v>
      </c>
      <c r="L45" s="737"/>
      <c r="M45" s="453" t="s">
        <v>717</v>
      </c>
      <c r="N45" s="453"/>
      <c r="O45" s="453"/>
      <c r="P45" s="453"/>
      <c r="Q45" s="453"/>
      <c r="R45" s="453"/>
      <c r="S45" s="310"/>
      <c r="T45" s="309"/>
    </row>
    <row r="46" spans="2:20" ht="47.25" customHeight="1" x14ac:dyDescent="0.2">
      <c r="B46" s="564" t="s">
        <v>1418</v>
      </c>
      <c r="C46" s="565"/>
      <c r="D46" s="565"/>
      <c r="E46" s="565"/>
      <c r="F46" s="565"/>
      <c r="G46" s="565"/>
      <c r="H46" s="566"/>
      <c r="I46" s="738" t="s">
        <v>1419</v>
      </c>
      <c r="J46" s="738"/>
      <c r="K46" s="737">
        <v>44301</v>
      </c>
      <c r="L46" s="737"/>
      <c r="M46" s="453" t="s">
        <v>717</v>
      </c>
      <c r="N46" s="453"/>
      <c r="O46" s="453"/>
      <c r="P46" s="453"/>
      <c r="Q46" s="453"/>
      <c r="R46" s="453"/>
      <c r="S46" s="341"/>
      <c r="T46" s="340"/>
    </row>
    <row r="47" spans="2:20" ht="47.25" customHeight="1" x14ac:dyDescent="0.2">
      <c r="B47" s="564" t="s">
        <v>1200</v>
      </c>
      <c r="C47" s="565"/>
      <c r="D47" s="565"/>
      <c r="E47" s="565"/>
      <c r="F47" s="565"/>
      <c r="G47" s="565"/>
      <c r="H47" s="566"/>
      <c r="I47" s="738" t="s">
        <v>1201</v>
      </c>
      <c r="J47" s="738"/>
      <c r="K47" s="737">
        <v>44294</v>
      </c>
      <c r="L47" s="737"/>
      <c r="M47" s="453" t="s">
        <v>717</v>
      </c>
      <c r="N47" s="453"/>
      <c r="O47" s="453"/>
      <c r="P47" s="453"/>
      <c r="Q47" s="453"/>
      <c r="R47" s="453"/>
      <c r="S47" s="310"/>
      <c r="T47" s="309"/>
    </row>
    <row r="48" spans="2:20" ht="14.25" customHeight="1" x14ac:dyDescent="0.2">
      <c r="B48" s="42"/>
      <c r="C48" s="43"/>
      <c r="D48" s="43"/>
      <c r="E48" s="43"/>
      <c r="F48" s="43"/>
      <c r="G48" s="43"/>
      <c r="H48" s="43"/>
      <c r="I48" s="43"/>
      <c r="J48" s="43"/>
      <c r="K48" s="43"/>
      <c r="L48" s="43"/>
      <c r="M48" s="43"/>
      <c r="N48" s="43"/>
      <c r="O48" s="43"/>
      <c r="P48" s="43"/>
      <c r="Q48" s="43"/>
      <c r="R48" s="43"/>
      <c r="S48" s="43"/>
      <c r="T48" s="44"/>
    </row>
    <row r="49" spans="2:23" ht="22.5" customHeight="1" x14ac:dyDescent="0.2">
      <c r="B49" s="726" t="s">
        <v>28</v>
      </c>
      <c r="C49" s="726"/>
      <c r="D49" s="726"/>
      <c r="E49" s="726"/>
      <c r="F49" s="726"/>
      <c r="G49" s="726"/>
      <c r="H49" s="726"/>
      <c r="I49" s="726"/>
      <c r="J49" s="726"/>
      <c r="K49" s="726"/>
      <c r="L49" s="726"/>
      <c r="M49" s="726"/>
      <c r="N49" s="726"/>
      <c r="O49" s="726"/>
      <c r="P49" s="726"/>
      <c r="Q49" s="726"/>
      <c r="R49" s="726"/>
      <c r="S49" s="726"/>
      <c r="T49" s="726"/>
    </row>
    <row r="50" spans="2:23" customFormat="1" ht="25.5" customHeight="1" x14ac:dyDescent="0.25">
      <c r="B50" s="432" t="s">
        <v>123</v>
      </c>
      <c r="C50" s="433"/>
      <c r="D50" s="433"/>
      <c r="E50" s="433"/>
      <c r="F50" s="433"/>
      <c r="G50" s="433"/>
      <c r="H50" s="433"/>
      <c r="I50" s="433"/>
      <c r="J50" s="433"/>
      <c r="K50" s="433"/>
      <c r="L50" s="433"/>
      <c r="M50" s="433"/>
      <c r="N50" s="433"/>
      <c r="O50" s="433"/>
      <c r="P50" s="433"/>
      <c r="Q50" s="433"/>
      <c r="R50" s="433"/>
      <c r="S50" s="433"/>
      <c r="T50" s="434"/>
    </row>
    <row r="51" spans="2:23" customFormat="1" ht="34.5" customHeight="1" x14ac:dyDescent="0.25">
      <c r="B51" s="52" t="s">
        <v>29</v>
      </c>
      <c r="C51" s="387" t="s">
        <v>124</v>
      </c>
      <c r="D51" s="388"/>
      <c r="E51" s="387" t="s">
        <v>355</v>
      </c>
      <c r="F51" s="400"/>
      <c r="G51" s="400"/>
      <c r="H51" s="388"/>
      <c r="I51" s="387" t="s">
        <v>30</v>
      </c>
      <c r="J51" s="400"/>
      <c r="K51" s="400"/>
      <c r="L51" s="400"/>
      <c r="M51" s="400"/>
      <c r="N51" s="400"/>
      <c r="O51" s="400"/>
      <c r="P51" s="400"/>
      <c r="Q51" s="400"/>
      <c r="R51" s="388"/>
      <c r="S51" s="387" t="s">
        <v>31</v>
      </c>
      <c r="T51" s="388"/>
    </row>
    <row r="52" spans="2:23" customFormat="1" ht="48" customHeight="1" x14ac:dyDescent="0.25">
      <c r="B52" s="393" t="s">
        <v>32</v>
      </c>
      <c r="C52" s="393" t="s">
        <v>122</v>
      </c>
      <c r="D52" s="393"/>
      <c r="E52" s="383" t="s">
        <v>356</v>
      </c>
      <c r="F52" s="383"/>
      <c r="G52" s="383"/>
      <c r="H52" s="383"/>
      <c r="I52" s="370" t="s">
        <v>557</v>
      </c>
      <c r="J52" s="370"/>
      <c r="K52" s="370"/>
      <c r="L52" s="370"/>
      <c r="M52" s="370"/>
      <c r="N52" s="370"/>
      <c r="O52" s="370"/>
      <c r="P52" s="370"/>
      <c r="Q52" s="370"/>
      <c r="R52" s="370"/>
      <c r="S52" s="379">
        <v>1</v>
      </c>
      <c r="T52" s="380"/>
    </row>
    <row r="53" spans="2:23" customFormat="1" ht="58.9" customHeight="1" x14ac:dyDescent="0.25">
      <c r="B53" s="393"/>
      <c r="C53" s="393"/>
      <c r="D53" s="393"/>
      <c r="E53" s="383" t="s">
        <v>357</v>
      </c>
      <c r="F53" s="383"/>
      <c r="G53" s="383"/>
      <c r="H53" s="383"/>
      <c r="I53" s="370" t="s">
        <v>558</v>
      </c>
      <c r="J53" s="370"/>
      <c r="K53" s="370"/>
      <c r="L53" s="370"/>
      <c r="M53" s="370"/>
      <c r="N53" s="370"/>
      <c r="O53" s="370"/>
      <c r="P53" s="370"/>
      <c r="Q53" s="370"/>
      <c r="R53" s="370"/>
      <c r="S53" s="379">
        <v>1</v>
      </c>
      <c r="T53" s="380"/>
    </row>
    <row r="54" spans="2:23" customFormat="1" ht="66" customHeight="1" x14ac:dyDescent="0.25">
      <c r="B54" s="393"/>
      <c r="C54" s="393"/>
      <c r="D54" s="393"/>
      <c r="E54" s="383" t="s">
        <v>358</v>
      </c>
      <c r="F54" s="383"/>
      <c r="G54" s="383"/>
      <c r="H54" s="383"/>
      <c r="I54" s="370" t="s">
        <v>412</v>
      </c>
      <c r="J54" s="370"/>
      <c r="K54" s="370"/>
      <c r="L54" s="370"/>
      <c r="M54" s="370"/>
      <c r="N54" s="370"/>
      <c r="O54" s="370"/>
      <c r="P54" s="370"/>
      <c r="Q54" s="370"/>
      <c r="R54" s="370"/>
      <c r="S54" s="379">
        <v>1</v>
      </c>
      <c r="T54" s="380"/>
    </row>
    <row r="55" spans="2:23" s="72" customFormat="1" ht="63.6" customHeight="1" x14ac:dyDescent="0.25">
      <c r="B55" s="393"/>
      <c r="C55" s="393"/>
      <c r="D55" s="393"/>
      <c r="E55" s="383" t="s">
        <v>938</v>
      </c>
      <c r="F55" s="383"/>
      <c r="G55" s="383"/>
      <c r="H55" s="383"/>
      <c r="I55" s="370" t="s">
        <v>559</v>
      </c>
      <c r="J55" s="370"/>
      <c r="K55" s="370"/>
      <c r="L55" s="370"/>
      <c r="M55" s="370"/>
      <c r="N55" s="370"/>
      <c r="O55" s="370"/>
      <c r="P55" s="370"/>
      <c r="Q55" s="370"/>
      <c r="R55" s="370"/>
      <c r="S55" s="379">
        <v>1</v>
      </c>
      <c r="T55" s="380"/>
    </row>
    <row r="56" spans="2:23" customFormat="1" ht="36.6" customHeight="1" x14ac:dyDescent="0.25">
      <c r="B56" s="393"/>
      <c r="C56" s="393"/>
      <c r="D56" s="393"/>
      <c r="E56" s="383" t="s">
        <v>359</v>
      </c>
      <c r="F56" s="383"/>
      <c r="G56" s="383"/>
      <c r="H56" s="383"/>
      <c r="I56" s="370" t="s">
        <v>279</v>
      </c>
      <c r="J56" s="370"/>
      <c r="K56" s="370"/>
      <c r="L56" s="370"/>
      <c r="M56" s="370"/>
      <c r="N56" s="370"/>
      <c r="O56" s="370"/>
      <c r="P56" s="370"/>
      <c r="Q56" s="370"/>
      <c r="R56" s="370"/>
      <c r="S56" s="379">
        <v>1</v>
      </c>
      <c r="T56" s="379"/>
    </row>
    <row r="57" spans="2:23" customFormat="1" ht="73.900000000000006" customHeight="1" x14ac:dyDescent="0.25">
      <c r="B57" s="393"/>
      <c r="C57" s="393"/>
      <c r="D57" s="393"/>
      <c r="E57" s="383" t="s">
        <v>360</v>
      </c>
      <c r="F57" s="383"/>
      <c r="G57" s="383"/>
      <c r="H57" s="383"/>
      <c r="I57" s="370" t="s">
        <v>560</v>
      </c>
      <c r="J57" s="370"/>
      <c r="K57" s="370"/>
      <c r="L57" s="370"/>
      <c r="M57" s="370"/>
      <c r="N57" s="370"/>
      <c r="O57" s="370"/>
      <c r="P57" s="370"/>
      <c r="Q57" s="370"/>
      <c r="R57" s="370"/>
      <c r="S57" s="379">
        <v>1</v>
      </c>
      <c r="T57" s="380"/>
    </row>
    <row r="58" spans="2:23" customFormat="1" ht="76.150000000000006" customHeight="1" x14ac:dyDescent="0.25">
      <c r="B58" s="393"/>
      <c r="C58" s="393"/>
      <c r="D58" s="393"/>
      <c r="E58" s="383" t="s">
        <v>361</v>
      </c>
      <c r="F58" s="383"/>
      <c r="G58" s="383"/>
      <c r="H58" s="383"/>
      <c r="I58" s="370" t="s">
        <v>561</v>
      </c>
      <c r="J58" s="370"/>
      <c r="K58" s="370"/>
      <c r="L58" s="370"/>
      <c r="M58" s="370"/>
      <c r="N58" s="370"/>
      <c r="O58" s="370"/>
      <c r="P58" s="370"/>
      <c r="Q58" s="370"/>
      <c r="R58" s="370"/>
      <c r="S58" s="379">
        <v>1</v>
      </c>
      <c r="T58" s="380"/>
    </row>
    <row r="59" spans="2:23" customFormat="1" ht="101.45" customHeight="1" x14ac:dyDescent="0.25">
      <c r="B59" s="393"/>
      <c r="C59" s="393"/>
      <c r="D59" s="393"/>
      <c r="E59" s="383" t="s">
        <v>362</v>
      </c>
      <c r="F59" s="383"/>
      <c r="G59" s="383"/>
      <c r="H59" s="383"/>
      <c r="I59" s="370" t="s">
        <v>562</v>
      </c>
      <c r="J59" s="370"/>
      <c r="K59" s="370"/>
      <c r="L59" s="370"/>
      <c r="M59" s="370"/>
      <c r="N59" s="370"/>
      <c r="O59" s="370"/>
      <c r="P59" s="370"/>
      <c r="Q59" s="370"/>
      <c r="R59" s="370"/>
      <c r="S59" s="379">
        <v>1</v>
      </c>
      <c r="T59" s="380"/>
    </row>
    <row r="60" spans="2:23" customFormat="1" ht="44.45" customHeight="1" x14ac:dyDescent="0.25">
      <c r="B60" s="393"/>
      <c r="C60" s="393"/>
      <c r="D60" s="393"/>
      <c r="E60" s="383" t="s">
        <v>363</v>
      </c>
      <c r="F60" s="383"/>
      <c r="G60" s="383"/>
      <c r="H60" s="383"/>
      <c r="I60" s="370" t="s">
        <v>109</v>
      </c>
      <c r="J60" s="370"/>
      <c r="K60" s="370"/>
      <c r="L60" s="370"/>
      <c r="M60" s="370"/>
      <c r="N60" s="370"/>
      <c r="O60" s="370"/>
      <c r="P60" s="370"/>
      <c r="Q60" s="370"/>
      <c r="R60" s="370"/>
      <c r="S60" s="379">
        <v>1</v>
      </c>
      <c r="T60" s="379"/>
    </row>
    <row r="61" spans="2:23" customFormat="1" ht="55.9" customHeight="1" x14ac:dyDescent="0.25">
      <c r="B61" s="393"/>
      <c r="C61" s="393"/>
      <c r="D61" s="393"/>
      <c r="E61" s="383" t="s">
        <v>364</v>
      </c>
      <c r="F61" s="383"/>
      <c r="G61" s="383"/>
      <c r="H61" s="383"/>
      <c r="I61" s="370" t="s">
        <v>295</v>
      </c>
      <c r="J61" s="370"/>
      <c r="K61" s="370"/>
      <c r="L61" s="370"/>
      <c r="M61" s="370"/>
      <c r="N61" s="370"/>
      <c r="O61" s="370"/>
      <c r="P61" s="370"/>
      <c r="Q61" s="370"/>
      <c r="R61" s="370"/>
      <c r="S61" s="379">
        <v>1</v>
      </c>
      <c r="T61" s="380"/>
    </row>
    <row r="62" spans="2:23" customFormat="1" ht="79.900000000000006" customHeight="1" x14ac:dyDescent="0.25">
      <c r="B62" s="394"/>
      <c r="C62" s="394"/>
      <c r="D62" s="394"/>
      <c r="E62" s="391" t="s">
        <v>365</v>
      </c>
      <c r="F62" s="391"/>
      <c r="G62" s="391"/>
      <c r="H62" s="391"/>
      <c r="I62" s="445" t="s">
        <v>563</v>
      </c>
      <c r="J62" s="445"/>
      <c r="K62" s="445"/>
      <c r="L62" s="445"/>
      <c r="M62" s="445"/>
      <c r="N62" s="445"/>
      <c r="O62" s="445"/>
      <c r="P62" s="445"/>
      <c r="Q62" s="445"/>
      <c r="R62" s="445"/>
      <c r="S62" s="384">
        <v>1</v>
      </c>
      <c r="T62" s="385"/>
    </row>
    <row r="63" spans="2:23" customFormat="1" ht="80.45" customHeight="1" x14ac:dyDescent="0.25">
      <c r="B63" s="441">
        <v>2.1</v>
      </c>
      <c r="C63" s="393" t="s">
        <v>34</v>
      </c>
      <c r="D63" s="393"/>
      <c r="E63" s="383" t="s">
        <v>356</v>
      </c>
      <c r="F63" s="383"/>
      <c r="G63" s="383"/>
      <c r="H63" s="383"/>
      <c r="I63" s="370" t="s">
        <v>1044</v>
      </c>
      <c r="J63" s="370"/>
      <c r="K63" s="370"/>
      <c r="L63" s="370"/>
      <c r="M63" s="370"/>
      <c r="N63" s="370"/>
      <c r="O63" s="370"/>
      <c r="P63" s="370"/>
      <c r="Q63" s="370"/>
      <c r="R63" s="370"/>
      <c r="S63" s="379">
        <v>1</v>
      </c>
      <c r="T63" s="380"/>
    </row>
    <row r="64" spans="2:23" customFormat="1" ht="111" customHeight="1" x14ac:dyDescent="0.25">
      <c r="B64" s="441"/>
      <c r="C64" s="393"/>
      <c r="D64" s="393"/>
      <c r="E64" s="383" t="s">
        <v>564</v>
      </c>
      <c r="F64" s="383"/>
      <c r="G64" s="383"/>
      <c r="H64" s="383"/>
      <c r="I64" s="370" t="s">
        <v>413</v>
      </c>
      <c r="J64" s="370"/>
      <c r="K64" s="370"/>
      <c r="L64" s="370"/>
      <c r="M64" s="370"/>
      <c r="N64" s="370"/>
      <c r="O64" s="370"/>
      <c r="P64" s="370"/>
      <c r="Q64" s="370"/>
      <c r="R64" s="370"/>
      <c r="S64" s="379" t="s">
        <v>565</v>
      </c>
      <c r="T64" s="380"/>
      <c r="W64" s="80"/>
    </row>
    <row r="65" spans="2:20" customFormat="1" ht="106.9" customHeight="1" x14ac:dyDescent="0.25">
      <c r="B65" s="441"/>
      <c r="C65" s="393"/>
      <c r="D65" s="393"/>
      <c r="E65" s="383" t="s">
        <v>366</v>
      </c>
      <c r="F65" s="383"/>
      <c r="G65" s="383"/>
      <c r="H65" s="383"/>
      <c r="I65" s="370" t="s">
        <v>939</v>
      </c>
      <c r="J65" s="370"/>
      <c r="K65" s="370"/>
      <c r="L65" s="370"/>
      <c r="M65" s="370"/>
      <c r="N65" s="370"/>
      <c r="O65" s="370"/>
      <c r="P65" s="370"/>
      <c r="Q65" s="370"/>
      <c r="R65" s="370"/>
      <c r="S65" s="379">
        <v>1</v>
      </c>
      <c r="T65" s="379"/>
    </row>
    <row r="66" spans="2:20" customFormat="1" ht="67.5" customHeight="1" x14ac:dyDescent="0.25">
      <c r="B66" s="441"/>
      <c r="C66" s="393"/>
      <c r="D66" s="393"/>
      <c r="E66" s="383" t="s">
        <v>367</v>
      </c>
      <c r="F66" s="383"/>
      <c r="G66" s="383"/>
      <c r="H66" s="383"/>
      <c r="I66" s="370" t="s">
        <v>940</v>
      </c>
      <c r="J66" s="370"/>
      <c r="K66" s="370"/>
      <c r="L66" s="370"/>
      <c r="M66" s="370"/>
      <c r="N66" s="370"/>
      <c r="O66" s="370"/>
      <c r="P66" s="370"/>
      <c r="Q66" s="370"/>
      <c r="R66" s="370"/>
      <c r="S66" s="379">
        <v>1</v>
      </c>
      <c r="T66" s="379"/>
    </row>
    <row r="67" spans="2:20" customFormat="1" ht="62.45" customHeight="1" x14ac:dyDescent="0.25">
      <c r="B67" s="441"/>
      <c r="C67" s="393"/>
      <c r="D67" s="393"/>
      <c r="E67" s="383" t="s">
        <v>368</v>
      </c>
      <c r="F67" s="383"/>
      <c r="G67" s="383"/>
      <c r="H67" s="383"/>
      <c r="I67" s="370" t="s">
        <v>941</v>
      </c>
      <c r="J67" s="370"/>
      <c r="K67" s="370"/>
      <c r="L67" s="370"/>
      <c r="M67" s="370"/>
      <c r="N67" s="370"/>
      <c r="O67" s="370"/>
      <c r="P67" s="370"/>
      <c r="Q67" s="370"/>
      <c r="R67" s="370"/>
      <c r="S67" s="379">
        <v>1</v>
      </c>
      <c r="T67" s="379"/>
    </row>
    <row r="68" spans="2:20" customFormat="1" ht="112.9" customHeight="1" x14ac:dyDescent="0.25">
      <c r="B68" s="441"/>
      <c r="C68" s="393"/>
      <c r="D68" s="393"/>
      <c r="E68" s="383" t="s">
        <v>369</v>
      </c>
      <c r="F68" s="383"/>
      <c r="G68" s="383"/>
      <c r="H68" s="383"/>
      <c r="I68" s="370" t="s">
        <v>942</v>
      </c>
      <c r="J68" s="370"/>
      <c r="K68" s="370"/>
      <c r="L68" s="370"/>
      <c r="M68" s="370"/>
      <c r="N68" s="370"/>
      <c r="O68" s="370"/>
      <c r="P68" s="370"/>
      <c r="Q68" s="370"/>
      <c r="R68" s="370"/>
      <c r="S68" s="379">
        <v>1</v>
      </c>
      <c r="T68" s="379"/>
    </row>
    <row r="69" spans="2:20" customFormat="1" ht="39.6" customHeight="1" x14ac:dyDescent="0.25">
      <c r="B69" s="441"/>
      <c r="C69" s="393"/>
      <c r="D69" s="393"/>
      <c r="E69" s="383" t="s">
        <v>370</v>
      </c>
      <c r="F69" s="383"/>
      <c r="G69" s="383"/>
      <c r="H69" s="383"/>
      <c r="I69" s="370" t="s">
        <v>336</v>
      </c>
      <c r="J69" s="370"/>
      <c r="K69" s="370"/>
      <c r="L69" s="370"/>
      <c r="M69" s="370"/>
      <c r="N69" s="370"/>
      <c r="O69" s="370"/>
      <c r="P69" s="370"/>
      <c r="Q69" s="370"/>
      <c r="R69" s="370"/>
      <c r="S69" s="379">
        <v>1</v>
      </c>
      <c r="T69" s="379"/>
    </row>
    <row r="70" spans="2:20" customFormat="1" ht="58.15" customHeight="1" x14ac:dyDescent="0.25">
      <c r="B70" s="441"/>
      <c r="C70" s="393"/>
      <c r="D70" s="393"/>
      <c r="E70" s="383" t="s">
        <v>371</v>
      </c>
      <c r="F70" s="383"/>
      <c r="G70" s="383"/>
      <c r="H70" s="383"/>
      <c r="I70" s="370" t="s">
        <v>943</v>
      </c>
      <c r="J70" s="370"/>
      <c r="K70" s="370"/>
      <c r="L70" s="370"/>
      <c r="M70" s="370"/>
      <c r="N70" s="370"/>
      <c r="O70" s="370"/>
      <c r="P70" s="370"/>
      <c r="Q70" s="370"/>
      <c r="R70" s="370"/>
      <c r="S70" s="379">
        <v>1</v>
      </c>
      <c r="T70" s="379"/>
    </row>
    <row r="71" spans="2:20" customFormat="1" ht="69.599999999999994" customHeight="1" x14ac:dyDescent="0.25">
      <c r="B71" s="441"/>
      <c r="C71" s="393"/>
      <c r="D71" s="393"/>
      <c r="E71" s="383" t="s">
        <v>372</v>
      </c>
      <c r="F71" s="383"/>
      <c r="G71" s="383"/>
      <c r="H71" s="383"/>
      <c r="I71" s="370" t="s">
        <v>944</v>
      </c>
      <c r="J71" s="370"/>
      <c r="K71" s="370"/>
      <c r="L71" s="370"/>
      <c r="M71" s="370"/>
      <c r="N71" s="370"/>
      <c r="O71" s="370"/>
      <c r="P71" s="370"/>
      <c r="Q71" s="370"/>
      <c r="R71" s="370"/>
      <c r="S71" s="379">
        <v>1</v>
      </c>
      <c r="T71" s="380"/>
    </row>
    <row r="72" spans="2:20" customFormat="1" ht="50.25" customHeight="1" x14ac:dyDescent="0.25">
      <c r="B72" s="441"/>
      <c r="C72" s="393"/>
      <c r="D72" s="393"/>
      <c r="E72" s="383" t="s">
        <v>373</v>
      </c>
      <c r="F72" s="383"/>
      <c r="G72" s="383"/>
      <c r="H72" s="383"/>
      <c r="I72" s="370" t="s">
        <v>556</v>
      </c>
      <c r="J72" s="370"/>
      <c r="K72" s="370"/>
      <c r="L72" s="370"/>
      <c r="M72" s="370"/>
      <c r="N72" s="370"/>
      <c r="O72" s="370"/>
      <c r="P72" s="370"/>
      <c r="Q72" s="370"/>
      <c r="R72" s="370"/>
      <c r="S72" s="379">
        <v>1</v>
      </c>
      <c r="T72" s="380"/>
    </row>
    <row r="73" spans="2:20" customFormat="1" ht="55.15" customHeight="1" x14ac:dyDescent="0.25">
      <c r="B73" s="442"/>
      <c r="C73" s="394"/>
      <c r="D73" s="394"/>
      <c r="E73" s="391" t="s">
        <v>374</v>
      </c>
      <c r="F73" s="391"/>
      <c r="G73" s="391"/>
      <c r="H73" s="391"/>
      <c r="I73" s="445" t="s">
        <v>566</v>
      </c>
      <c r="J73" s="445"/>
      <c r="K73" s="445"/>
      <c r="L73" s="445"/>
      <c r="M73" s="445"/>
      <c r="N73" s="445"/>
      <c r="O73" s="445"/>
      <c r="P73" s="445"/>
      <c r="Q73" s="445"/>
      <c r="R73" s="445"/>
      <c r="S73" s="384">
        <v>1</v>
      </c>
      <c r="T73" s="385"/>
    </row>
    <row r="74" spans="2:20" customFormat="1" ht="75.599999999999994" customHeight="1" x14ac:dyDescent="0.25">
      <c r="B74" s="393" t="s">
        <v>819</v>
      </c>
      <c r="C74" s="393" t="s">
        <v>280</v>
      </c>
      <c r="D74" s="393"/>
      <c r="E74" s="383" t="s">
        <v>567</v>
      </c>
      <c r="F74" s="383"/>
      <c r="G74" s="383"/>
      <c r="H74" s="383"/>
      <c r="I74" s="370" t="s">
        <v>281</v>
      </c>
      <c r="J74" s="370"/>
      <c r="K74" s="370"/>
      <c r="L74" s="370"/>
      <c r="M74" s="370"/>
      <c r="N74" s="370"/>
      <c r="O74" s="370"/>
      <c r="P74" s="370"/>
      <c r="Q74" s="370"/>
      <c r="R74" s="370"/>
      <c r="S74" s="379">
        <v>1</v>
      </c>
      <c r="T74" s="379"/>
    </row>
    <row r="75" spans="2:20" customFormat="1" ht="246" customHeight="1" x14ac:dyDescent="0.25">
      <c r="B75" s="393"/>
      <c r="C75" s="393"/>
      <c r="D75" s="393"/>
      <c r="E75" s="383" t="s">
        <v>568</v>
      </c>
      <c r="F75" s="383"/>
      <c r="G75" s="383"/>
      <c r="H75" s="383"/>
      <c r="I75" s="440" t="s">
        <v>936</v>
      </c>
      <c r="J75" s="440"/>
      <c r="K75" s="440"/>
      <c r="L75" s="440"/>
      <c r="M75" s="440"/>
      <c r="N75" s="440"/>
      <c r="O75" s="440"/>
      <c r="P75" s="440"/>
      <c r="Q75" s="440"/>
      <c r="R75" s="440"/>
      <c r="S75" s="379">
        <v>1</v>
      </c>
      <c r="T75" s="379"/>
    </row>
    <row r="76" spans="2:20" customFormat="1" ht="243.6" customHeight="1" x14ac:dyDescent="0.25">
      <c r="B76" s="393"/>
      <c r="C76" s="393"/>
      <c r="D76" s="393"/>
      <c r="E76" s="393" t="s">
        <v>820</v>
      </c>
      <c r="F76" s="393"/>
      <c r="G76" s="393"/>
      <c r="H76" s="393"/>
      <c r="I76" s="446" t="s">
        <v>821</v>
      </c>
      <c r="J76" s="446"/>
      <c r="K76" s="446"/>
      <c r="L76" s="446"/>
      <c r="M76" s="446"/>
      <c r="N76" s="446"/>
      <c r="O76" s="446"/>
      <c r="P76" s="446"/>
      <c r="Q76" s="446"/>
      <c r="R76" s="446"/>
      <c r="S76" s="371">
        <v>1</v>
      </c>
      <c r="T76" s="371"/>
    </row>
    <row r="77" spans="2:20" customFormat="1" ht="27.75" customHeight="1" x14ac:dyDescent="0.25">
      <c r="B77" s="408"/>
      <c r="C77" s="409"/>
      <c r="D77" s="409"/>
      <c r="E77" s="409"/>
      <c r="F77" s="409"/>
      <c r="G77" s="409"/>
      <c r="H77" s="409"/>
      <c r="I77" s="409"/>
      <c r="J77" s="409"/>
      <c r="K77" s="409"/>
      <c r="L77" s="409"/>
      <c r="M77" s="409"/>
      <c r="N77" s="409"/>
      <c r="O77" s="409"/>
      <c r="P77" s="409"/>
      <c r="Q77" s="409"/>
      <c r="R77" s="409"/>
      <c r="S77" s="409"/>
      <c r="T77" s="410"/>
    </row>
    <row r="78" spans="2:20" customFormat="1" ht="27.75" customHeight="1" x14ac:dyDescent="0.25">
      <c r="B78" s="267" t="s">
        <v>29</v>
      </c>
      <c r="C78" s="392" t="s">
        <v>125</v>
      </c>
      <c r="D78" s="392"/>
      <c r="E78" s="392" t="s">
        <v>375</v>
      </c>
      <c r="F78" s="392"/>
      <c r="G78" s="392"/>
      <c r="H78" s="392"/>
      <c r="I78" s="392"/>
      <c r="J78" s="392" t="s">
        <v>30</v>
      </c>
      <c r="K78" s="392"/>
      <c r="L78" s="392"/>
      <c r="M78" s="392"/>
      <c r="N78" s="392"/>
      <c r="O78" s="392"/>
      <c r="P78" s="392"/>
      <c r="Q78" s="392"/>
      <c r="R78" s="392"/>
      <c r="S78" s="392" t="s">
        <v>31</v>
      </c>
      <c r="T78" s="392"/>
    </row>
    <row r="79" spans="2:20" customFormat="1" ht="48" customHeight="1" x14ac:dyDescent="0.25">
      <c r="B79" s="393" t="s">
        <v>35</v>
      </c>
      <c r="C79" s="393" t="s">
        <v>36</v>
      </c>
      <c r="D79" s="393"/>
      <c r="E79" s="374" t="s">
        <v>376</v>
      </c>
      <c r="F79" s="374"/>
      <c r="G79" s="374"/>
      <c r="H79" s="374"/>
      <c r="I79" s="374"/>
      <c r="J79" s="386" t="s">
        <v>569</v>
      </c>
      <c r="K79" s="386"/>
      <c r="L79" s="386"/>
      <c r="M79" s="386"/>
      <c r="N79" s="386"/>
      <c r="O79" s="386"/>
      <c r="P79" s="386"/>
      <c r="Q79" s="386"/>
      <c r="R79" s="386"/>
      <c r="S79" s="371">
        <v>1</v>
      </c>
      <c r="T79" s="372"/>
    </row>
    <row r="80" spans="2:20" customFormat="1" ht="37.9" customHeight="1" x14ac:dyDescent="0.25">
      <c r="B80" s="393"/>
      <c r="C80" s="393"/>
      <c r="D80" s="393"/>
      <c r="E80" s="374" t="s">
        <v>377</v>
      </c>
      <c r="F80" s="374"/>
      <c r="G80" s="374"/>
      <c r="H80" s="374"/>
      <c r="I80" s="374"/>
      <c r="J80" s="386" t="s">
        <v>570</v>
      </c>
      <c r="K80" s="386"/>
      <c r="L80" s="386"/>
      <c r="M80" s="386"/>
      <c r="N80" s="386"/>
      <c r="O80" s="386"/>
      <c r="P80" s="386"/>
      <c r="Q80" s="386"/>
      <c r="R80" s="386"/>
      <c r="S80" s="371">
        <v>1</v>
      </c>
      <c r="T80" s="372"/>
    </row>
    <row r="81" spans="2:20" customFormat="1" ht="134.44999999999999" customHeight="1" x14ac:dyDescent="0.25">
      <c r="B81" s="393"/>
      <c r="C81" s="393"/>
      <c r="D81" s="393"/>
      <c r="E81" s="374" t="s">
        <v>378</v>
      </c>
      <c r="F81" s="374"/>
      <c r="G81" s="374"/>
      <c r="H81" s="374"/>
      <c r="I81" s="374"/>
      <c r="J81" s="386" t="s">
        <v>296</v>
      </c>
      <c r="K81" s="386"/>
      <c r="L81" s="386"/>
      <c r="M81" s="386"/>
      <c r="N81" s="386"/>
      <c r="O81" s="386"/>
      <c r="P81" s="386"/>
      <c r="Q81" s="386"/>
      <c r="R81" s="386"/>
      <c r="S81" s="371">
        <v>1</v>
      </c>
      <c r="T81" s="372"/>
    </row>
    <row r="82" spans="2:20" customFormat="1" ht="56.25" customHeight="1" x14ac:dyDescent="0.25">
      <c r="B82" s="393"/>
      <c r="C82" s="393"/>
      <c r="D82" s="393"/>
      <c r="E82" s="374" t="s">
        <v>379</v>
      </c>
      <c r="F82" s="374"/>
      <c r="G82" s="374"/>
      <c r="H82" s="374"/>
      <c r="I82" s="374"/>
      <c r="J82" s="386" t="s">
        <v>571</v>
      </c>
      <c r="K82" s="386"/>
      <c r="L82" s="386"/>
      <c r="M82" s="386"/>
      <c r="N82" s="386"/>
      <c r="O82" s="386"/>
      <c r="P82" s="386"/>
      <c r="Q82" s="386"/>
      <c r="R82" s="386"/>
      <c r="S82" s="371">
        <v>1</v>
      </c>
      <c r="T82" s="372"/>
    </row>
    <row r="83" spans="2:20" customFormat="1" ht="47.45" customHeight="1" x14ac:dyDescent="0.25">
      <c r="B83" s="393"/>
      <c r="C83" s="393"/>
      <c r="D83" s="393"/>
      <c r="E83" s="374" t="s">
        <v>380</v>
      </c>
      <c r="F83" s="374"/>
      <c r="G83" s="374"/>
      <c r="H83" s="374"/>
      <c r="I83" s="374"/>
      <c r="J83" s="386" t="s">
        <v>126</v>
      </c>
      <c r="K83" s="386"/>
      <c r="L83" s="386"/>
      <c r="M83" s="386"/>
      <c r="N83" s="386"/>
      <c r="O83" s="386"/>
      <c r="P83" s="386"/>
      <c r="Q83" s="386"/>
      <c r="R83" s="386"/>
      <c r="S83" s="371">
        <v>1</v>
      </c>
      <c r="T83" s="372"/>
    </row>
    <row r="84" spans="2:20" customFormat="1" ht="118.9" customHeight="1" x14ac:dyDescent="0.25">
      <c r="B84" s="393"/>
      <c r="C84" s="393"/>
      <c r="D84" s="393"/>
      <c r="E84" s="393" t="s">
        <v>382</v>
      </c>
      <c r="F84" s="393"/>
      <c r="G84" s="393"/>
      <c r="H84" s="393"/>
      <c r="I84" s="393"/>
      <c r="J84" s="381" t="s">
        <v>937</v>
      </c>
      <c r="K84" s="381"/>
      <c r="L84" s="381"/>
      <c r="M84" s="381"/>
      <c r="N84" s="381"/>
      <c r="O84" s="381"/>
      <c r="P84" s="381"/>
      <c r="Q84" s="381"/>
      <c r="R84" s="381"/>
      <c r="S84" s="371">
        <v>1</v>
      </c>
      <c r="T84" s="372"/>
    </row>
    <row r="85" spans="2:20" customFormat="1" ht="44.45" customHeight="1" x14ac:dyDescent="0.25">
      <c r="B85" s="393"/>
      <c r="C85" s="393"/>
      <c r="D85" s="393"/>
      <c r="E85" s="374" t="s">
        <v>381</v>
      </c>
      <c r="F85" s="374"/>
      <c r="G85" s="374"/>
      <c r="H85" s="374"/>
      <c r="I85" s="374"/>
      <c r="J85" s="386" t="s">
        <v>572</v>
      </c>
      <c r="K85" s="386"/>
      <c r="L85" s="386"/>
      <c r="M85" s="386"/>
      <c r="N85" s="386"/>
      <c r="O85" s="386"/>
      <c r="P85" s="386"/>
      <c r="Q85" s="386"/>
      <c r="R85" s="386"/>
      <c r="S85" s="371">
        <v>1</v>
      </c>
      <c r="T85" s="372"/>
    </row>
    <row r="86" spans="2:20" customFormat="1" ht="139.5" customHeight="1" x14ac:dyDescent="0.25">
      <c r="B86" s="394"/>
      <c r="C86" s="394"/>
      <c r="D86" s="394"/>
      <c r="E86" s="394" t="s">
        <v>383</v>
      </c>
      <c r="F86" s="394"/>
      <c r="G86" s="394"/>
      <c r="H86" s="394"/>
      <c r="I86" s="394"/>
      <c r="J86" s="741" t="s">
        <v>945</v>
      </c>
      <c r="K86" s="741"/>
      <c r="L86" s="741"/>
      <c r="M86" s="741"/>
      <c r="N86" s="741"/>
      <c r="O86" s="741"/>
      <c r="P86" s="741"/>
      <c r="Q86" s="741"/>
      <c r="R86" s="741"/>
      <c r="S86" s="739">
        <v>1</v>
      </c>
      <c r="T86" s="740"/>
    </row>
    <row r="87" spans="2:20" customFormat="1" ht="129.6" customHeight="1" x14ac:dyDescent="0.25">
      <c r="B87" s="441" t="s">
        <v>37</v>
      </c>
      <c r="C87" s="393" t="s">
        <v>38</v>
      </c>
      <c r="D87" s="393"/>
      <c r="E87" s="374" t="s">
        <v>384</v>
      </c>
      <c r="F87" s="374"/>
      <c r="G87" s="374"/>
      <c r="H87" s="374"/>
      <c r="I87" s="374"/>
      <c r="J87" s="386" t="s">
        <v>573</v>
      </c>
      <c r="K87" s="386"/>
      <c r="L87" s="386"/>
      <c r="M87" s="386"/>
      <c r="N87" s="386"/>
      <c r="O87" s="386"/>
      <c r="P87" s="386"/>
      <c r="Q87" s="386"/>
      <c r="R87" s="386"/>
      <c r="S87" s="371">
        <v>1</v>
      </c>
      <c r="T87" s="372"/>
    </row>
    <row r="88" spans="2:20" customFormat="1" ht="50.45" customHeight="1" x14ac:dyDescent="0.25">
      <c r="B88" s="441"/>
      <c r="C88" s="393"/>
      <c r="D88" s="393"/>
      <c r="E88" s="374" t="s">
        <v>385</v>
      </c>
      <c r="F88" s="374"/>
      <c r="G88" s="374"/>
      <c r="H88" s="374"/>
      <c r="I88" s="374"/>
      <c r="J88" s="386" t="s">
        <v>574</v>
      </c>
      <c r="K88" s="386"/>
      <c r="L88" s="386"/>
      <c r="M88" s="386"/>
      <c r="N88" s="386"/>
      <c r="O88" s="386"/>
      <c r="P88" s="386"/>
      <c r="Q88" s="386"/>
      <c r="R88" s="386"/>
      <c r="S88" s="371">
        <v>1</v>
      </c>
      <c r="T88" s="372"/>
    </row>
    <row r="89" spans="2:20" customFormat="1" ht="30" customHeight="1" x14ac:dyDescent="0.25">
      <c r="B89" s="442"/>
      <c r="C89" s="394"/>
      <c r="D89" s="394"/>
      <c r="E89" s="443" t="s">
        <v>379</v>
      </c>
      <c r="F89" s="443"/>
      <c r="G89" s="443"/>
      <c r="H89" s="443"/>
      <c r="I89" s="443"/>
      <c r="J89" s="444" t="s">
        <v>110</v>
      </c>
      <c r="K89" s="444"/>
      <c r="L89" s="444"/>
      <c r="M89" s="444"/>
      <c r="N89" s="444"/>
      <c r="O89" s="444"/>
      <c r="P89" s="444"/>
      <c r="Q89" s="444"/>
      <c r="R89" s="444"/>
      <c r="S89" s="739">
        <v>1</v>
      </c>
      <c r="T89" s="740"/>
    </row>
    <row r="90" spans="2:20" customFormat="1" ht="131.44999999999999" customHeight="1" x14ac:dyDescent="0.25">
      <c r="B90" s="393" t="s">
        <v>39</v>
      </c>
      <c r="C90" s="393" t="s">
        <v>40</v>
      </c>
      <c r="D90" s="393"/>
      <c r="E90" s="374" t="s">
        <v>384</v>
      </c>
      <c r="F90" s="374"/>
      <c r="G90" s="374"/>
      <c r="H90" s="374"/>
      <c r="I90" s="374"/>
      <c r="J90" s="386" t="s">
        <v>822</v>
      </c>
      <c r="K90" s="386"/>
      <c r="L90" s="386"/>
      <c r="M90" s="386"/>
      <c r="N90" s="386"/>
      <c r="O90" s="386"/>
      <c r="P90" s="386"/>
      <c r="Q90" s="386"/>
      <c r="R90" s="386"/>
      <c r="S90" s="371">
        <v>1</v>
      </c>
      <c r="T90" s="372"/>
    </row>
    <row r="91" spans="2:20" customFormat="1" ht="27.75" customHeight="1" x14ac:dyDescent="0.25">
      <c r="B91" s="393"/>
      <c r="C91" s="393"/>
      <c r="D91" s="393"/>
      <c r="E91" s="374" t="s">
        <v>377</v>
      </c>
      <c r="F91" s="374"/>
      <c r="G91" s="374"/>
      <c r="H91" s="374"/>
      <c r="I91" s="374"/>
      <c r="J91" s="386" t="s">
        <v>946</v>
      </c>
      <c r="K91" s="386"/>
      <c r="L91" s="386"/>
      <c r="M91" s="386"/>
      <c r="N91" s="386"/>
      <c r="O91" s="386"/>
      <c r="P91" s="386"/>
      <c r="Q91" s="386"/>
      <c r="R91" s="386"/>
      <c r="S91" s="371">
        <v>1</v>
      </c>
      <c r="T91" s="372"/>
    </row>
    <row r="92" spans="2:20" customFormat="1" ht="213.6" customHeight="1" x14ac:dyDescent="0.25">
      <c r="B92" s="393"/>
      <c r="C92" s="393"/>
      <c r="D92" s="393"/>
      <c r="E92" s="374" t="s">
        <v>386</v>
      </c>
      <c r="F92" s="374"/>
      <c r="G92" s="374"/>
      <c r="H92" s="374"/>
      <c r="I92" s="374"/>
      <c r="J92" s="386" t="s">
        <v>575</v>
      </c>
      <c r="K92" s="386"/>
      <c r="L92" s="386"/>
      <c r="M92" s="386"/>
      <c r="N92" s="386"/>
      <c r="O92" s="386"/>
      <c r="P92" s="386"/>
      <c r="Q92" s="386"/>
      <c r="R92" s="386"/>
      <c r="S92" s="371">
        <v>1</v>
      </c>
      <c r="T92" s="372"/>
    </row>
    <row r="93" spans="2:20" customFormat="1" ht="35.450000000000003" customHeight="1" x14ac:dyDescent="0.25">
      <c r="B93" s="393"/>
      <c r="C93" s="393"/>
      <c r="D93" s="393"/>
      <c r="E93" s="374" t="s">
        <v>387</v>
      </c>
      <c r="F93" s="374"/>
      <c r="G93" s="374"/>
      <c r="H93" s="374"/>
      <c r="I93" s="374"/>
      <c r="J93" s="386" t="s">
        <v>312</v>
      </c>
      <c r="K93" s="386"/>
      <c r="L93" s="386"/>
      <c r="M93" s="386"/>
      <c r="N93" s="386"/>
      <c r="O93" s="386"/>
      <c r="P93" s="386"/>
      <c r="Q93" s="386"/>
      <c r="R93" s="386"/>
      <c r="S93" s="371">
        <v>1</v>
      </c>
      <c r="T93" s="372"/>
    </row>
    <row r="94" spans="2:20" customFormat="1" ht="36.6" customHeight="1" x14ac:dyDescent="0.25">
      <c r="B94" s="393"/>
      <c r="C94" s="393"/>
      <c r="D94" s="393"/>
      <c r="E94" s="374" t="s">
        <v>379</v>
      </c>
      <c r="F94" s="374"/>
      <c r="G94" s="374"/>
      <c r="H94" s="374"/>
      <c r="I94" s="374"/>
      <c r="J94" s="386" t="s">
        <v>576</v>
      </c>
      <c r="K94" s="386"/>
      <c r="L94" s="386"/>
      <c r="M94" s="386"/>
      <c r="N94" s="386"/>
      <c r="O94" s="386"/>
      <c r="P94" s="386"/>
      <c r="Q94" s="386"/>
      <c r="R94" s="386"/>
      <c r="S94" s="371">
        <v>1</v>
      </c>
      <c r="T94" s="372"/>
    </row>
    <row r="95" spans="2:20" customFormat="1" ht="46.15" customHeight="1" x14ac:dyDescent="0.25">
      <c r="B95" s="393"/>
      <c r="C95" s="393"/>
      <c r="D95" s="393"/>
      <c r="E95" s="374" t="s">
        <v>380</v>
      </c>
      <c r="F95" s="374"/>
      <c r="G95" s="374"/>
      <c r="H95" s="374"/>
      <c r="I95" s="374"/>
      <c r="J95" s="386" t="s">
        <v>577</v>
      </c>
      <c r="K95" s="386"/>
      <c r="L95" s="386"/>
      <c r="M95" s="386"/>
      <c r="N95" s="386"/>
      <c r="O95" s="386"/>
      <c r="P95" s="386"/>
      <c r="Q95" s="386"/>
      <c r="R95" s="386"/>
      <c r="S95" s="371">
        <v>1</v>
      </c>
      <c r="T95" s="372"/>
    </row>
    <row r="96" spans="2:20" customFormat="1" ht="52.9" customHeight="1" x14ac:dyDescent="0.25">
      <c r="B96" s="393"/>
      <c r="C96" s="393"/>
      <c r="D96" s="393"/>
      <c r="E96" s="374" t="s">
        <v>381</v>
      </c>
      <c r="F96" s="374"/>
      <c r="G96" s="374"/>
      <c r="H96" s="374"/>
      <c r="I96" s="374"/>
      <c r="J96" s="386" t="s">
        <v>578</v>
      </c>
      <c r="K96" s="386"/>
      <c r="L96" s="386"/>
      <c r="M96" s="386"/>
      <c r="N96" s="386"/>
      <c r="O96" s="386"/>
      <c r="P96" s="386"/>
      <c r="Q96" s="386"/>
      <c r="R96" s="386"/>
      <c r="S96" s="371">
        <v>1</v>
      </c>
      <c r="T96" s="372"/>
    </row>
    <row r="97" spans="1:21" customFormat="1" ht="36" customHeight="1" x14ac:dyDescent="0.25">
      <c r="B97" s="393"/>
      <c r="C97" s="393"/>
      <c r="D97" s="393"/>
      <c r="E97" s="374" t="s">
        <v>388</v>
      </c>
      <c r="F97" s="374"/>
      <c r="G97" s="374"/>
      <c r="H97" s="374"/>
      <c r="I97" s="374"/>
      <c r="J97" s="386" t="s">
        <v>579</v>
      </c>
      <c r="K97" s="386"/>
      <c r="L97" s="386"/>
      <c r="M97" s="386"/>
      <c r="N97" s="386"/>
      <c r="O97" s="386"/>
      <c r="P97" s="386"/>
      <c r="Q97" s="386"/>
      <c r="R97" s="386"/>
      <c r="S97" s="371">
        <v>1</v>
      </c>
      <c r="T97" s="372"/>
    </row>
    <row r="98" spans="1:21" s="82" customFormat="1" ht="115.15" customHeight="1" x14ac:dyDescent="0.25">
      <c r="B98" s="268" t="s">
        <v>580</v>
      </c>
      <c r="C98" s="393" t="s">
        <v>581</v>
      </c>
      <c r="D98" s="393"/>
      <c r="E98" s="374" t="s">
        <v>582</v>
      </c>
      <c r="F98" s="374"/>
      <c r="G98" s="374"/>
      <c r="H98" s="374"/>
      <c r="I98" s="374"/>
      <c r="J98" s="381" t="s">
        <v>585</v>
      </c>
      <c r="K98" s="381"/>
      <c r="L98" s="381"/>
      <c r="M98" s="381"/>
      <c r="N98" s="381"/>
      <c r="O98" s="381"/>
      <c r="P98" s="381"/>
      <c r="Q98" s="381"/>
      <c r="R98" s="381"/>
      <c r="S98" s="371">
        <v>1</v>
      </c>
      <c r="T98" s="371"/>
    </row>
    <row r="99" spans="1:21" s="82" customFormat="1" ht="134.44999999999999" customHeight="1" x14ac:dyDescent="0.25">
      <c r="B99" s="268" t="s">
        <v>580</v>
      </c>
      <c r="C99" s="382" t="s">
        <v>583</v>
      </c>
      <c r="D99" s="382"/>
      <c r="E99" s="374" t="s">
        <v>389</v>
      </c>
      <c r="F99" s="374"/>
      <c r="G99" s="374"/>
      <c r="H99" s="374"/>
      <c r="I99" s="374"/>
      <c r="J99" s="386" t="s">
        <v>584</v>
      </c>
      <c r="K99" s="386"/>
      <c r="L99" s="386"/>
      <c r="M99" s="386"/>
      <c r="N99" s="386"/>
      <c r="O99" s="386"/>
      <c r="P99" s="386"/>
      <c r="Q99" s="386"/>
      <c r="R99" s="386"/>
      <c r="S99" s="371">
        <v>1</v>
      </c>
      <c r="T99" s="372"/>
    </row>
    <row r="100" spans="1:21" ht="17.25" customHeight="1" x14ac:dyDescent="0.2">
      <c r="B100" s="742"/>
      <c r="C100" s="743"/>
      <c r="D100" s="743"/>
      <c r="E100" s="744"/>
      <c r="F100" s="744"/>
      <c r="G100" s="744"/>
      <c r="H100" s="744"/>
      <c r="I100" s="744"/>
      <c r="J100" s="744"/>
      <c r="K100" s="744"/>
      <c r="L100" s="744"/>
      <c r="M100" s="744"/>
      <c r="N100" s="744"/>
      <c r="O100" s="744"/>
      <c r="P100" s="744"/>
      <c r="Q100" s="744"/>
      <c r="R100" s="744"/>
      <c r="S100" s="744"/>
      <c r="T100" s="745"/>
    </row>
    <row r="101" spans="1:21" ht="28.5" customHeight="1" x14ac:dyDescent="0.2">
      <c r="B101" s="389" t="s">
        <v>29</v>
      </c>
      <c r="C101" s="390"/>
      <c r="D101" s="376" t="s">
        <v>548</v>
      </c>
      <c r="E101" s="377"/>
      <c r="F101" s="377"/>
      <c r="G101" s="377"/>
      <c r="H101" s="377"/>
      <c r="I101" s="377"/>
      <c r="J101" s="378"/>
      <c r="K101" s="376" t="s">
        <v>278</v>
      </c>
      <c r="L101" s="377"/>
      <c r="M101" s="377"/>
      <c r="N101" s="377"/>
      <c r="O101" s="377"/>
      <c r="P101" s="377"/>
      <c r="Q101" s="377"/>
      <c r="R101" s="378"/>
      <c r="S101" s="387" t="s">
        <v>4</v>
      </c>
      <c r="T101" s="388"/>
    </row>
    <row r="102" spans="1:21" ht="87.6" customHeight="1" x14ac:dyDescent="0.2">
      <c r="B102" s="375" t="s">
        <v>580</v>
      </c>
      <c r="C102" s="375"/>
      <c r="D102" s="401" t="s">
        <v>1381</v>
      </c>
      <c r="E102" s="402"/>
      <c r="F102" s="402"/>
      <c r="G102" s="402"/>
      <c r="H102" s="402"/>
      <c r="I102" s="402"/>
      <c r="J102" s="403"/>
      <c r="K102" s="404" t="s">
        <v>1372</v>
      </c>
      <c r="L102" s="404"/>
      <c r="M102" s="404"/>
      <c r="N102" s="404"/>
      <c r="O102" s="404"/>
      <c r="P102" s="404"/>
      <c r="Q102" s="404"/>
      <c r="R102" s="404"/>
      <c r="S102" s="373" t="s">
        <v>1373</v>
      </c>
      <c r="T102" s="373"/>
    </row>
    <row r="103" spans="1:21" ht="43.9" customHeight="1" x14ac:dyDescent="0.2">
      <c r="B103" s="375" t="s">
        <v>1070</v>
      </c>
      <c r="C103" s="375"/>
      <c r="D103" s="401" t="s">
        <v>1374</v>
      </c>
      <c r="E103" s="402"/>
      <c r="F103" s="402"/>
      <c r="G103" s="402"/>
      <c r="H103" s="402"/>
      <c r="I103" s="402"/>
      <c r="J103" s="403"/>
      <c r="K103" s="404" t="s">
        <v>1372</v>
      </c>
      <c r="L103" s="404"/>
      <c r="M103" s="404"/>
      <c r="N103" s="404"/>
      <c r="O103" s="404"/>
      <c r="P103" s="404"/>
      <c r="Q103" s="404"/>
      <c r="R103" s="404"/>
      <c r="S103" s="373">
        <v>44543</v>
      </c>
      <c r="T103" s="373"/>
    </row>
    <row r="104" spans="1:21" ht="36" customHeight="1" x14ac:dyDescent="0.2">
      <c r="B104" s="375" t="s">
        <v>35</v>
      </c>
      <c r="C104" s="375"/>
      <c r="D104" s="401" t="s">
        <v>1375</v>
      </c>
      <c r="E104" s="402"/>
      <c r="F104" s="402"/>
      <c r="G104" s="402"/>
      <c r="H104" s="402"/>
      <c r="I104" s="402"/>
      <c r="J104" s="403"/>
      <c r="K104" s="404" t="s">
        <v>1372</v>
      </c>
      <c r="L104" s="404"/>
      <c r="M104" s="404"/>
      <c r="N104" s="404"/>
      <c r="O104" s="404"/>
      <c r="P104" s="404"/>
      <c r="Q104" s="404"/>
      <c r="R104" s="404"/>
      <c r="S104" s="373">
        <v>44299</v>
      </c>
      <c r="T104" s="373"/>
    </row>
    <row r="105" spans="1:21" ht="36" customHeight="1" x14ac:dyDescent="0.2">
      <c r="B105" s="375" t="s">
        <v>35</v>
      </c>
      <c r="C105" s="375"/>
      <c r="D105" s="401" t="s">
        <v>1376</v>
      </c>
      <c r="E105" s="402"/>
      <c r="F105" s="402"/>
      <c r="G105" s="402"/>
      <c r="H105" s="402"/>
      <c r="I105" s="402"/>
      <c r="J105" s="403"/>
      <c r="K105" s="404" t="s">
        <v>1377</v>
      </c>
      <c r="L105" s="404"/>
      <c r="M105" s="404"/>
      <c r="N105" s="404"/>
      <c r="O105" s="404"/>
      <c r="P105" s="404"/>
      <c r="Q105" s="404"/>
      <c r="R105" s="404"/>
      <c r="S105" s="373">
        <v>44298</v>
      </c>
      <c r="T105" s="373"/>
    </row>
    <row r="106" spans="1:21" ht="36" customHeight="1" x14ac:dyDescent="0.2">
      <c r="B106" s="375" t="s">
        <v>580</v>
      </c>
      <c r="C106" s="375"/>
      <c r="D106" s="401" t="s">
        <v>1378</v>
      </c>
      <c r="E106" s="402"/>
      <c r="F106" s="402"/>
      <c r="G106" s="402"/>
      <c r="H106" s="402"/>
      <c r="I106" s="402"/>
      <c r="J106" s="403"/>
      <c r="K106" s="404" t="s">
        <v>1372</v>
      </c>
      <c r="L106" s="404"/>
      <c r="M106" s="404"/>
      <c r="N106" s="404"/>
      <c r="O106" s="404"/>
      <c r="P106" s="404"/>
      <c r="Q106" s="404"/>
      <c r="R106" s="404"/>
      <c r="S106" s="373" t="s">
        <v>1379</v>
      </c>
      <c r="T106" s="373"/>
    </row>
    <row r="107" spans="1:21" ht="36" customHeight="1" x14ac:dyDescent="0.2">
      <c r="A107" s="2"/>
      <c r="B107" s="375" t="s">
        <v>580</v>
      </c>
      <c r="C107" s="375"/>
      <c r="D107" s="401" t="s">
        <v>1380</v>
      </c>
      <c r="E107" s="402"/>
      <c r="F107" s="402"/>
      <c r="G107" s="402"/>
      <c r="H107" s="402"/>
      <c r="I107" s="402"/>
      <c r="J107" s="403"/>
      <c r="K107" s="404" t="s">
        <v>1372</v>
      </c>
      <c r="L107" s="404"/>
      <c r="M107" s="404"/>
      <c r="N107" s="404"/>
      <c r="O107" s="404"/>
      <c r="P107" s="404"/>
      <c r="Q107" s="404"/>
      <c r="R107" s="404"/>
      <c r="S107" s="373">
        <v>44300</v>
      </c>
      <c r="T107" s="373"/>
      <c r="U107" s="256"/>
    </row>
    <row r="108" spans="1:21" ht="36.6" customHeight="1" x14ac:dyDescent="0.2">
      <c r="A108" s="2"/>
      <c r="B108" s="406" t="s">
        <v>1048</v>
      </c>
      <c r="C108" s="406"/>
      <c r="D108" s="406"/>
      <c r="E108" s="406"/>
      <c r="F108" s="406"/>
      <c r="G108" s="406"/>
      <c r="H108" s="406"/>
      <c r="I108" s="406"/>
      <c r="J108" s="406"/>
      <c r="K108" s="406"/>
      <c r="L108" s="406"/>
      <c r="M108" s="406"/>
      <c r="N108" s="406"/>
      <c r="O108" s="406"/>
      <c r="P108" s="406"/>
      <c r="Q108" s="406"/>
      <c r="R108" s="406"/>
      <c r="S108" s="406"/>
      <c r="T108" s="406"/>
      <c r="U108" s="305"/>
    </row>
    <row r="109" spans="1:21" ht="24.6" customHeight="1" x14ac:dyDescent="0.2">
      <c r="A109" s="2"/>
      <c r="B109" s="387" t="s">
        <v>41</v>
      </c>
      <c r="C109" s="400"/>
      <c r="D109" s="400"/>
      <c r="E109" s="388"/>
      <c r="F109" s="83" t="s">
        <v>29</v>
      </c>
      <c r="G109" s="387" t="s">
        <v>42</v>
      </c>
      <c r="H109" s="400"/>
      <c r="I109" s="400"/>
      <c r="J109" s="400"/>
      <c r="K109" s="400"/>
      <c r="L109" s="400"/>
      <c r="M109" s="400"/>
      <c r="N109" s="400"/>
      <c r="O109" s="400"/>
      <c r="P109" s="400"/>
      <c r="Q109" s="400"/>
      <c r="R109" s="388"/>
      <c r="S109" s="387" t="s">
        <v>4</v>
      </c>
      <c r="T109" s="388"/>
    </row>
    <row r="110" spans="1:21" ht="37.9" customHeight="1" x14ac:dyDescent="0.2">
      <c r="A110" s="2"/>
      <c r="B110" s="407" t="s">
        <v>947</v>
      </c>
      <c r="C110" s="407"/>
      <c r="D110" s="407"/>
      <c r="E110" s="407"/>
      <c r="F110" s="342" t="s">
        <v>33</v>
      </c>
      <c r="G110" s="405" t="s">
        <v>1134</v>
      </c>
      <c r="H110" s="405"/>
      <c r="I110" s="405"/>
      <c r="J110" s="405"/>
      <c r="K110" s="405"/>
      <c r="L110" s="405"/>
      <c r="M110" s="405"/>
      <c r="N110" s="405"/>
      <c r="O110" s="405"/>
      <c r="P110" s="405"/>
      <c r="Q110" s="405"/>
      <c r="R110" s="405"/>
      <c r="S110" s="373">
        <v>44299</v>
      </c>
      <c r="T110" s="373"/>
    </row>
    <row r="111" spans="1:21" ht="37.9" customHeight="1" x14ac:dyDescent="0.2">
      <c r="A111" s="2"/>
      <c r="B111" s="407"/>
      <c r="C111" s="407"/>
      <c r="D111" s="407"/>
      <c r="E111" s="407"/>
      <c r="F111" s="342" t="s">
        <v>33</v>
      </c>
      <c r="G111" s="405" t="s">
        <v>1135</v>
      </c>
      <c r="H111" s="405"/>
      <c r="I111" s="405"/>
      <c r="J111" s="405"/>
      <c r="K111" s="405"/>
      <c r="L111" s="405"/>
      <c r="M111" s="405"/>
      <c r="N111" s="405"/>
      <c r="O111" s="405"/>
      <c r="P111" s="405"/>
      <c r="Q111" s="405"/>
      <c r="R111" s="405"/>
      <c r="S111" s="373">
        <v>44299</v>
      </c>
      <c r="T111" s="373"/>
    </row>
    <row r="112" spans="1:21" ht="37.9" customHeight="1" x14ac:dyDescent="0.2">
      <c r="A112" s="2"/>
      <c r="B112" s="407" t="s">
        <v>1353</v>
      </c>
      <c r="C112" s="407"/>
      <c r="D112" s="407"/>
      <c r="E112" s="407"/>
      <c r="F112" s="342">
        <v>1</v>
      </c>
      <c r="G112" s="405" t="s">
        <v>1354</v>
      </c>
      <c r="H112" s="405"/>
      <c r="I112" s="405"/>
      <c r="J112" s="405"/>
      <c r="K112" s="405"/>
      <c r="L112" s="405"/>
      <c r="M112" s="405"/>
      <c r="N112" s="405"/>
      <c r="O112" s="405"/>
      <c r="P112" s="405"/>
      <c r="Q112" s="405"/>
      <c r="R112" s="405"/>
      <c r="S112" s="373">
        <v>44298</v>
      </c>
      <c r="T112" s="373"/>
    </row>
    <row r="113" spans="1:21" ht="37.9" customHeight="1" x14ac:dyDescent="0.2">
      <c r="A113" s="2"/>
      <c r="B113" s="407" t="s">
        <v>1355</v>
      </c>
      <c r="C113" s="407"/>
      <c r="D113" s="407"/>
      <c r="E113" s="407"/>
      <c r="F113" s="342" t="s">
        <v>33</v>
      </c>
      <c r="G113" s="405" t="s">
        <v>1356</v>
      </c>
      <c r="H113" s="405"/>
      <c r="I113" s="405"/>
      <c r="J113" s="405"/>
      <c r="K113" s="405"/>
      <c r="L113" s="405"/>
      <c r="M113" s="405"/>
      <c r="N113" s="405"/>
      <c r="O113" s="405"/>
      <c r="P113" s="405"/>
      <c r="Q113" s="405"/>
      <c r="R113" s="405"/>
      <c r="S113" s="373">
        <v>44296</v>
      </c>
      <c r="T113" s="373"/>
    </row>
    <row r="114" spans="1:21" ht="37.9" customHeight="1" x14ac:dyDescent="0.2">
      <c r="A114" s="2"/>
      <c r="B114" s="407"/>
      <c r="C114" s="407"/>
      <c r="D114" s="407"/>
      <c r="E114" s="407"/>
      <c r="F114" s="342" t="s">
        <v>33</v>
      </c>
      <c r="G114" s="405" t="s">
        <v>1357</v>
      </c>
      <c r="H114" s="405"/>
      <c r="I114" s="405"/>
      <c r="J114" s="405"/>
      <c r="K114" s="405"/>
      <c r="L114" s="405"/>
      <c r="M114" s="405"/>
      <c r="N114" s="405"/>
      <c r="O114" s="405"/>
      <c r="P114" s="405"/>
      <c r="Q114" s="405"/>
      <c r="R114" s="405"/>
      <c r="S114" s="373">
        <v>44298</v>
      </c>
      <c r="T114" s="373"/>
    </row>
    <row r="115" spans="1:21" ht="37.9" customHeight="1" x14ac:dyDescent="0.2">
      <c r="A115" s="2"/>
      <c r="B115" s="407"/>
      <c r="C115" s="407"/>
      <c r="D115" s="407"/>
      <c r="E115" s="407"/>
      <c r="F115" s="342">
        <v>1</v>
      </c>
      <c r="G115" s="405" t="s">
        <v>1358</v>
      </c>
      <c r="H115" s="405"/>
      <c r="I115" s="405"/>
      <c r="J115" s="405"/>
      <c r="K115" s="405"/>
      <c r="L115" s="405"/>
      <c r="M115" s="405"/>
      <c r="N115" s="405"/>
      <c r="O115" s="405"/>
      <c r="P115" s="405"/>
      <c r="Q115" s="405"/>
      <c r="R115" s="405"/>
      <c r="S115" s="373">
        <v>44299</v>
      </c>
      <c r="T115" s="373"/>
    </row>
    <row r="116" spans="1:21" ht="37.9" customHeight="1" x14ac:dyDescent="0.2">
      <c r="A116" s="2"/>
      <c r="B116" s="407" t="s">
        <v>1359</v>
      </c>
      <c r="C116" s="407"/>
      <c r="D116" s="407"/>
      <c r="E116" s="407"/>
      <c r="F116" s="342">
        <v>3</v>
      </c>
      <c r="G116" s="405" t="s">
        <v>1360</v>
      </c>
      <c r="H116" s="405"/>
      <c r="I116" s="405"/>
      <c r="J116" s="405"/>
      <c r="K116" s="405"/>
      <c r="L116" s="405"/>
      <c r="M116" s="405"/>
      <c r="N116" s="405"/>
      <c r="O116" s="405"/>
      <c r="P116" s="405"/>
      <c r="Q116" s="405"/>
      <c r="R116" s="405"/>
      <c r="S116" s="373">
        <v>44293</v>
      </c>
      <c r="T116" s="373"/>
    </row>
    <row r="117" spans="1:21" ht="37.9" customHeight="1" x14ac:dyDescent="0.2">
      <c r="A117" s="2"/>
      <c r="B117" s="407"/>
      <c r="C117" s="407"/>
      <c r="D117" s="407"/>
      <c r="E117" s="407"/>
      <c r="F117" s="342" t="s">
        <v>33</v>
      </c>
      <c r="G117" s="405" t="s">
        <v>1361</v>
      </c>
      <c r="H117" s="405"/>
      <c r="I117" s="405"/>
      <c r="J117" s="405"/>
      <c r="K117" s="405"/>
      <c r="L117" s="405"/>
      <c r="M117" s="405"/>
      <c r="N117" s="405"/>
      <c r="O117" s="405"/>
      <c r="P117" s="405"/>
      <c r="Q117" s="405"/>
      <c r="R117" s="405"/>
      <c r="S117" s="373">
        <v>44299</v>
      </c>
      <c r="T117" s="373"/>
    </row>
    <row r="118" spans="1:21" ht="37.9" customHeight="1" x14ac:dyDescent="0.2">
      <c r="A118" s="2"/>
      <c r="B118" s="407" t="s">
        <v>1362</v>
      </c>
      <c r="C118" s="407"/>
      <c r="D118" s="407"/>
      <c r="E118" s="407"/>
      <c r="F118" s="342" t="s">
        <v>33</v>
      </c>
      <c r="G118" s="405" t="s">
        <v>1363</v>
      </c>
      <c r="H118" s="405"/>
      <c r="I118" s="405"/>
      <c r="J118" s="405"/>
      <c r="K118" s="405"/>
      <c r="L118" s="405"/>
      <c r="M118" s="405"/>
      <c r="N118" s="405"/>
      <c r="O118" s="405"/>
      <c r="P118" s="405"/>
      <c r="Q118" s="405"/>
      <c r="R118" s="405"/>
      <c r="S118" s="373">
        <v>44295</v>
      </c>
      <c r="T118" s="373"/>
    </row>
    <row r="119" spans="1:21" ht="15" customHeight="1" x14ac:dyDescent="0.2">
      <c r="B119" s="45"/>
      <c r="C119" s="40"/>
      <c r="D119" s="40"/>
      <c r="E119" s="40"/>
      <c r="F119" s="40"/>
      <c r="G119" s="40"/>
      <c r="H119" s="40"/>
      <c r="I119" s="40"/>
      <c r="J119" s="40"/>
      <c r="K119" s="40"/>
      <c r="L119" s="40"/>
      <c r="M119" s="40"/>
      <c r="N119" s="40"/>
      <c r="O119" s="40"/>
      <c r="P119" s="40"/>
      <c r="Q119" s="40"/>
      <c r="R119" s="40"/>
      <c r="S119" s="40"/>
      <c r="T119" s="41"/>
    </row>
    <row r="120" spans="1:21" ht="25.5" customHeight="1" x14ac:dyDescent="0.2">
      <c r="B120" s="421" t="s">
        <v>288</v>
      </c>
      <c r="C120" s="422"/>
      <c r="D120" s="422"/>
      <c r="E120" s="422"/>
      <c r="F120" s="422"/>
      <c r="G120" s="422"/>
      <c r="H120" s="422"/>
      <c r="I120" s="422"/>
      <c r="J120" s="422"/>
      <c r="K120" s="422"/>
      <c r="L120" s="422"/>
      <c r="M120" s="422"/>
      <c r="N120" s="422"/>
      <c r="O120" s="422"/>
      <c r="P120" s="422"/>
      <c r="Q120" s="422"/>
      <c r="R120" s="422"/>
      <c r="S120" s="422"/>
      <c r="T120" s="423"/>
      <c r="U120" s="256"/>
    </row>
    <row r="121" spans="1:21" ht="34.9" customHeight="1" x14ac:dyDescent="0.2">
      <c r="B121" s="419" t="s">
        <v>43</v>
      </c>
      <c r="C121" s="420"/>
      <c r="D121" s="387" t="s">
        <v>390</v>
      </c>
      <c r="E121" s="400"/>
      <c r="F121" s="400"/>
      <c r="G121" s="400"/>
      <c r="H121" s="400"/>
      <c r="I121" s="400"/>
      <c r="J121" s="388"/>
      <c r="K121" s="387" t="s">
        <v>44</v>
      </c>
      <c r="L121" s="400"/>
      <c r="M121" s="400"/>
      <c r="N121" s="400"/>
      <c r="O121" s="400"/>
      <c r="P121" s="400"/>
      <c r="Q121" s="400"/>
      <c r="R121" s="388"/>
      <c r="S121" s="387" t="s">
        <v>4</v>
      </c>
      <c r="T121" s="388"/>
    </row>
    <row r="122" spans="1:21" ht="36" customHeight="1" x14ac:dyDescent="0.2">
      <c r="B122" s="414" t="s">
        <v>1138</v>
      </c>
      <c r="C122" s="415"/>
      <c r="D122" s="397" t="s">
        <v>1139</v>
      </c>
      <c r="E122" s="398"/>
      <c r="F122" s="398"/>
      <c r="G122" s="398"/>
      <c r="H122" s="398"/>
      <c r="I122" s="398"/>
      <c r="J122" s="399"/>
      <c r="K122" s="416" t="s">
        <v>1140</v>
      </c>
      <c r="L122" s="417"/>
      <c r="M122" s="417"/>
      <c r="N122" s="417"/>
      <c r="O122" s="417"/>
      <c r="P122" s="417"/>
      <c r="Q122" s="417"/>
      <c r="R122" s="418"/>
      <c r="S122" s="438" t="s">
        <v>1410</v>
      </c>
      <c r="T122" s="439"/>
    </row>
    <row r="123" spans="1:21" ht="35.450000000000003" customHeight="1" x14ac:dyDescent="0.2">
      <c r="B123" s="414" t="s">
        <v>9</v>
      </c>
      <c r="C123" s="415"/>
      <c r="D123" s="416" t="s">
        <v>1411</v>
      </c>
      <c r="E123" s="417"/>
      <c r="F123" s="417"/>
      <c r="G123" s="417"/>
      <c r="H123" s="417"/>
      <c r="I123" s="417"/>
      <c r="J123" s="418"/>
      <c r="K123" s="416" t="s">
        <v>1412</v>
      </c>
      <c r="L123" s="417"/>
      <c r="M123" s="417"/>
      <c r="N123" s="417"/>
      <c r="O123" s="417"/>
      <c r="P123" s="417"/>
      <c r="Q123" s="417"/>
      <c r="R123" s="418"/>
      <c r="S123" s="438">
        <v>44294</v>
      </c>
      <c r="T123" s="439"/>
    </row>
    <row r="124" spans="1:21" ht="75.599999999999994" customHeight="1" x14ac:dyDescent="0.2">
      <c r="B124" s="414" t="s">
        <v>10</v>
      </c>
      <c r="C124" s="415"/>
      <c r="D124" s="416" t="s">
        <v>1413</v>
      </c>
      <c r="E124" s="417"/>
      <c r="F124" s="417"/>
      <c r="G124" s="417"/>
      <c r="H124" s="417"/>
      <c r="I124" s="417"/>
      <c r="J124" s="418"/>
      <c r="K124" s="416" t="s">
        <v>1414</v>
      </c>
      <c r="L124" s="417"/>
      <c r="M124" s="417"/>
      <c r="N124" s="417"/>
      <c r="O124" s="417"/>
      <c r="P124" s="417"/>
      <c r="Q124" s="417"/>
      <c r="R124" s="418"/>
      <c r="S124" s="438">
        <v>44299</v>
      </c>
      <c r="T124" s="439"/>
    </row>
    <row r="125" spans="1:21" ht="76.150000000000006" customHeight="1" x14ac:dyDescent="0.2">
      <c r="B125" s="414" t="s">
        <v>10</v>
      </c>
      <c r="C125" s="415"/>
      <c r="D125" s="416" t="s">
        <v>1415</v>
      </c>
      <c r="E125" s="417"/>
      <c r="F125" s="417"/>
      <c r="G125" s="417"/>
      <c r="H125" s="417"/>
      <c r="I125" s="417"/>
      <c r="J125" s="418"/>
      <c r="K125" s="416" t="s">
        <v>1414</v>
      </c>
      <c r="L125" s="417"/>
      <c r="M125" s="417"/>
      <c r="N125" s="417"/>
      <c r="O125" s="417"/>
      <c r="P125" s="417"/>
      <c r="Q125" s="417"/>
      <c r="R125" s="418"/>
      <c r="S125" s="438">
        <v>44300</v>
      </c>
      <c r="T125" s="439"/>
    </row>
    <row r="126" spans="1:21" ht="34.15" customHeight="1" x14ac:dyDescent="0.2">
      <c r="B126" s="414" t="s">
        <v>10</v>
      </c>
      <c r="C126" s="415"/>
      <c r="D126" s="416" t="s">
        <v>1416</v>
      </c>
      <c r="E126" s="417"/>
      <c r="F126" s="417"/>
      <c r="G126" s="417"/>
      <c r="H126" s="417"/>
      <c r="I126" s="417"/>
      <c r="J126" s="418"/>
      <c r="K126" s="416" t="s">
        <v>1417</v>
      </c>
      <c r="L126" s="417"/>
      <c r="M126" s="417"/>
      <c r="N126" s="417"/>
      <c r="O126" s="417"/>
      <c r="P126" s="417"/>
      <c r="Q126" s="417"/>
      <c r="R126" s="418"/>
      <c r="S126" s="438">
        <v>44300</v>
      </c>
      <c r="T126" s="439"/>
    </row>
    <row r="127" spans="1:21" ht="36" customHeight="1" x14ac:dyDescent="0.2">
      <c r="B127" s="414" t="s">
        <v>1138</v>
      </c>
      <c r="C127" s="415"/>
      <c r="D127" s="397" t="s">
        <v>1141</v>
      </c>
      <c r="E127" s="398"/>
      <c r="F127" s="398"/>
      <c r="G127" s="398"/>
      <c r="H127" s="398"/>
      <c r="I127" s="398"/>
      <c r="J127" s="399"/>
      <c r="K127" s="416" t="s">
        <v>1142</v>
      </c>
      <c r="L127" s="417"/>
      <c r="M127" s="417"/>
      <c r="N127" s="417"/>
      <c r="O127" s="417"/>
      <c r="P127" s="417"/>
      <c r="Q127" s="417"/>
      <c r="R127" s="418"/>
      <c r="S127" s="438" t="s">
        <v>1410</v>
      </c>
      <c r="T127" s="439"/>
    </row>
    <row r="128" spans="1:21" s="3" customFormat="1" ht="22.5" customHeight="1" x14ac:dyDescent="0.2">
      <c r="B128" s="462" t="s">
        <v>45</v>
      </c>
      <c r="C128" s="463"/>
      <c r="D128" s="463"/>
      <c r="E128" s="463"/>
      <c r="F128" s="463"/>
      <c r="G128" s="463"/>
      <c r="H128" s="463"/>
      <c r="I128" s="463"/>
      <c r="J128" s="463"/>
      <c r="K128" s="463"/>
      <c r="L128" s="463"/>
      <c r="M128" s="463"/>
      <c r="N128" s="463"/>
      <c r="O128" s="463"/>
      <c r="P128" s="463"/>
      <c r="Q128" s="463"/>
      <c r="R128" s="463"/>
      <c r="S128" s="463"/>
      <c r="T128" s="464"/>
    </row>
    <row r="129" spans="2:20" s="6" customFormat="1" ht="22.5" customHeight="1" x14ac:dyDescent="0.2">
      <c r="B129" s="465" t="s">
        <v>46</v>
      </c>
      <c r="C129" s="466"/>
      <c r="D129" s="466"/>
      <c r="E129" s="466"/>
      <c r="F129" s="466"/>
      <c r="G129" s="466"/>
      <c r="H129" s="466"/>
      <c r="I129" s="466"/>
      <c r="J129" s="466"/>
      <c r="K129" s="466"/>
      <c r="L129" s="466"/>
      <c r="M129" s="466"/>
      <c r="N129" s="466"/>
      <c r="O129" s="466"/>
      <c r="P129" s="466"/>
      <c r="Q129" s="466"/>
      <c r="R129" s="466"/>
      <c r="S129" s="466"/>
      <c r="T129" s="467"/>
    </row>
    <row r="130" spans="2:20" s="7" customFormat="1" ht="47.1" customHeight="1" x14ac:dyDescent="0.25">
      <c r="B130" s="564" t="s">
        <v>391</v>
      </c>
      <c r="C130" s="565"/>
      <c r="D130" s="565"/>
      <c r="E130" s="565"/>
      <c r="F130" s="565"/>
      <c r="G130" s="565"/>
      <c r="H130" s="565"/>
      <c r="I130" s="565"/>
      <c r="J130" s="565"/>
      <c r="K130" s="565"/>
      <c r="L130" s="565"/>
      <c r="M130" s="565"/>
      <c r="N130" s="565"/>
      <c r="O130" s="565"/>
      <c r="P130" s="565"/>
      <c r="Q130" s="565"/>
      <c r="R130" s="565"/>
      <c r="S130" s="565"/>
      <c r="T130" s="566"/>
    </row>
    <row r="131" spans="2:20" s="6" customFormat="1" ht="22.5" customHeight="1" x14ac:dyDescent="0.2">
      <c r="B131" s="435"/>
      <c r="C131" s="436"/>
      <c r="D131" s="436"/>
      <c r="E131" s="436"/>
      <c r="F131" s="436"/>
      <c r="G131" s="436"/>
      <c r="H131" s="436"/>
      <c r="I131" s="436"/>
      <c r="J131" s="436"/>
      <c r="K131" s="436"/>
      <c r="L131" s="436"/>
      <c r="M131" s="436"/>
      <c r="N131" s="436"/>
      <c r="O131" s="436"/>
      <c r="P131" s="436"/>
      <c r="Q131" s="436"/>
      <c r="R131" s="436"/>
      <c r="S131" s="436"/>
      <c r="T131" s="437"/>
    </row>
    <row r="132" spans="2:20" s="6" customFormat="1" ht="22.5" customHeight="1" x14ac:dyDescent="0.2">
      <c r="B132" s="608" t="s">
        <v>47</v>
      </c>
      <c r="C132" s="609"/>
      <c r="D132" s="609"/>
      <c r="E132" s="609"/>
      <c r="F132" s="609"/>
      <c r="G132" s="609"/>
      <c r="H132" s="609"/>
      <c r="I132" s="609"/>
      <c r="J132" s="609"/>
      <c r="K132" s="609"/>
      <c r="L132" s="609"/>
      <c r="M132" s="609"/>
      <c r="N132" s="609"/>
      <c r="O132" s="609"/>
      <c r="P132" s="609"/>
      <c r="Q132" s="609"/>
      <c r="R132" s="609"/>
      <c r="S132" s="609"/>
      <c r="T132" s="610"/>
    </row>
    <row r="133" spans="2:20" s="6" customFormat="1" ht="22.5" customHeight="1" x14ac:dyDescent="0.2">
      <c r="B133" s="457" t="s">
        <v>48</v>
      </c>
      <c r="C133" s="457"/>
      <c r="D133" s="432" t="s">
        <v>392</v>
      </c>
      <c r="E133" s="433"/>
      <c r="F133" s="433"/>
      <c r="G133" s="433"/>
      <c r="H133" s="433"/>
      <c r="I133" s="433"/>
      <c r="J133" s="434"/>
      <c r="K133" s="461" t="s">
        <v>25</v>
      </c>
      <c r="L133" s="461"/>
      <c r="M133" s="461"/>
      <c r="N133" s="461"/>
      <c r="O133" s="461"/>
      <c r="P133" s="461"/>
      <c r="Q133" s="461"/>
      <c r="R133" s="461"/>
      <c r="S133" s="432" t="s">
        <v>49</v>
      </c>
      <c r="T133" s="434"/>
    </row>
    <row r="134" spans="2:20" s="6" customFormat="1" ht="259.14999999999998" customHeight="1" x14ac:dyDescent="0.2">
      <c r="B134" s="427" t="s">
        <v>50</v>
      </c>
      <c r="C134" s="427"/>
      <c r="D134" s="458" t="s">
        <v>393</v>
      </c>
      <c r="E134" s="459"/>
      <c r="F134" s="459"/>
      <c r="G134" s="459"/>
      <c r="H134" s="459"/>
      <c r="I134" s="459"/>
      <c r="J134" s="460"/>
      <c r="K134" s="396" t="s">
        <v>414</v>
      </c>
      <c r="L134" s="396"/>
      <c r="M134" s="396"/>
      <c r="N134" s="396"/>
      <c r="O134" s="396"/>
      <c r="P134" s="396"/>
      <c r="Q134" s="396"/>
      <c r="R134" s="396"/>
      <c r="S134" s="746" t="s">
        <v>415</v>
      </c>
      <c r="T134" s="747"/>
    </row>
    <row r="135" spans="2:20" s="6" customFormat="1" ht="126.75" customHeight="1" x14ac:dyDescent="0.2">
      <c r="B135" s="427" t="s">
        <v>51</v>
      </c>
      <c r="C135" s="427"/>
      <c r="D135" s="468" t="s">
        <v>394</v>
      </c>
      <c r="E135" s="469"/>
      <c r="F135" s="469"/>
      <c r="G135" s="469"/>
      <c r="H135" s="469"/>
      <c r="I135" s="469"/>
      <c r="J135" s="470"/>
      <c r="K135" s="395" t="s">
        <v>52</v>
      </c>
      <c r="L135" s="395"/>
      <c r="M135" s="395"/>
      <c r="N135" s="395"/>
      <c r="O135" s="395"/>
      <c r="P135" s="395"/>
      <c r="Q135" s="395"/>
      <c r="R135" s="395"/>
      <c r="S135" s="746" t="s">
        <v>415</v>
      </c>
      <c r="T135" s="747"/>
    </row>
    <row r="136" spans="2:20" s="6" customFormat="1" ht="82.5" customHeight="1" x14ac:dyDescent="0.2">
      <c r="B136" s="427" t="s">
        <v>53</v>
      </c>
      <c r="C136" s="427"/>
      <c r="D136" s="468" t="s">
        <v>395</v>
      </c>
      <c r="E136" s="469"/>
      <c r="F136" s="469"/>
      <c r="G136" s="469"/>
      <c r="H136" s="469"/>
      <c r="I136" s="469"/>
      <c r="J136" s="470"/>
      <c r="K136" s="395" t="s">
        <v>54</v>
      </c>
      <c r="L136" s="395"/>
      <c r="M136" s="395"/>
      <c r="N136" s="395"/>
      <c r="O136" s="395"/>
      <c r="P136" s="395"/>
      <c r="Q136" s="395"/>
      <c r="R136" s="395"/>
      <c r="S136" s="428" t="s">
        <v>55</v>
      </c>
      <c r="T136" s="429"/>
    </row>
    <row r="137" spans="2:20" s="6" customFormat="1" ht="329.25" customHeight="1" x14ac:dyDescent="0.2">
      <c r="B137" s="427" t="s">
        <v>22</v>
      </c>
      <c r="C137" s="427"/>
      <c r="D137" s="468" t="s">
        <v>396</v>
      </c>
      <c r="E137" s="469"/>
      <c r="F137" s="469"/>
      <c r="G137" s="469"/>
      <c r="H137" s="469"/>
      <c r="I137" s="469"/>
      <c r="J137" s="470"/>
      <c r="K137" s="405" t="s">
        <v>112</v>
      </c>
      <c r="L137" s="755"/>
      <c r="M137" s="755"/>
      <c r="N137" s="755"/>
      <c r="O137" s="755"/>
      <c r="P137" s="755"/>
      <c r="Q137" s="755"/>
      <c r="R137" s="755"/>
      <c r="S137" s="428" t="s">
        <v>55</v>
      </c>
      <c r="T137" s="429"/>
    </row>
    <row r="138" spans="2:20" s="6" customFormat="1" ht="158.1" customHeight="1" x14ac:dyDescent="0.2">
      <c r="B138" s="427" t="s">
        <v>56</v>
      </c>
      <c r="C138" s="427"/>
      <c r="D138" s="468" t="s">
        <v>397</v>
      </c>
      <c r="E138" s="469"/>
      <c r="F138" s="469"/>
      <c r="G138" s="469"/>
      <c r="H138" s="469"/>
      <c r="I138" s="469"/>
      <c r="J138" s="470"/>
      <c r="K138" s="395" t="s">
        <v>57</v>
      </c>
      <c r="L138" s="395"/>
      <c r="M138" s="395"/>
      <c r="N138" s="395"/>
      <c r="O138" s="395"/>
      <c r="P138" s="395"/>
      <c r="Q138" s="395"/>
      <c r="R138" s="395"/>
      <c r="S138" s="746" t="s">
        <v>58</v>
      </c>
      <c r="T138" s="747"/>
    </row>
    <row r="139" spans="2:20" s="6" customFormat="1" ht="22.5" customHeight="1" x14ac:dyDescent="0.2">
      <c r="B139" s="495"/>
      <c r="C139" s="496"/>
      <c r="D139" s="496"/>
      <c r="E139" s="496"/>
      <c r="F139" s="496"/>
      <c r="G139" s="496"/>
      <c r="H139" s="496"/>
      <c r="I139" s="496"/>
      <c r="J139" s="496"/>
      <c r="K139" s="496"/>
      <c r="L139" s="496"/>
      <c r="M139" s="496"/>
      <c r="N139" s="496"/>
      <c r="O139" s="496"/>
      <c r="P139" s="496"/>
      <c r="Q139" s="496"/>
      <c r="R139" s="496"/>
      <c r="S139" s="496"/>
      <c r="T139" s="497"/>
    </row>
    <row r="140" spans="2:20" s="3" customFormat="1" ht="22.5" customHeight="1" x14ac:dyDescent="0.2">
      <c r="B140" s="608" t="s">
        <v>113</v>
      </c>
      <c r="C140" s="609"/>
      <c r="D140" s="609"/>
      <c r="E140" s="609"/>
      <c r="F140" s="609"/>
      <c r="G140" s="609"/>
      <c r="H140" s="609"/>
      <c r="I140" s="609"/>
      <c r="J140" s="609"/>
      <c r="K140" s="609"/>
      <c r="L140" s="609"/>
      <c r="M140" s="609"/>
      <c r="N140" s="609"/>
      <c r="O140" s="609"/>
      <c r="P140" s="609"/>
      <c r="Q140" s="609"/>
      <c r="R140" s="609"/>
      <c r="S140" s="609"/>
      <c r="T140" s="610"/>
    </row>
    <row r="141" spans="2:20" s="3" customFormat="1" ht="29.25" customHeight="1" x14ac:dyDescent="0.2">
      <c r="B141" s="4"/>
      <c r="C141" s="4"/>
      <c r="D141" s="4"/>
      <c r="E141" s="4"/>
      <c r="F141" s="4"/>
      <c r="G141" s="70"/>
      <c r="H141" s="4"/>
      <c r="I141" s="5"/>
      <c r="J141" s="4"/>
      <c r="K141" s="4"/>
      <c r="L141" s="756"/>
      <c r="M141" s="757"/>
      <c r="N141" s="757"/>
      <c r="O141" s="757"/>
      <c r="P141" s="757"/>
      <c r="Q141" s="757"/>
      <c r="R141" s="757"/>
      <c r="S141" s="757"/>
      <c r="T141" s="758"/>
    </row>
    <row r="142" spans="2:20" s="3" customFormat="1" ht="22.5" customHeight="1" x14ac:dyDescent="0.2">
      <c r="B142" s="475" t="s">
        <v>59</v>
      </c>
      <c r="C142" s="476"/>
      <c r="D142" s="476"/>
      <c r="E142" s="476"/>
      <c r="F142" s="476"/>
      <c r="G142" s="476"/>
      <c r="H142" s="476"/>
      <c r="I142" s="476"/>
      <c r="J142" s="476"/>
      <c r="K142" s="477"/>
      <c r="L142" s="759"/>
      <c r="M142" s="760"/>
      <c r="N142" s="760"/>
      <c r="O142" s="760"/>
      <c r="P142" s="760"/>
      <c r="Q142" s="760"/>
      <c r="R142" s="760"/>
      <c r="S142" s="760"/>
      <c r="T142" s="761"/>
    </row>
    <row r="143" spans="2:20" s="3" customFormat="1" ht="28.5" customHeight="1" x14ac:dyDescent="0.2">
      <c r="B143" s="427" t="s">
        <v>60</v>
      </c>
      <c r="C143" s="427"/>
      <c r="D143" s="427"/>
      <c r="E143" s="475" t="s">
        <v>347</v>
      </c>
      <c r="F143" s="477"/>
      <c r="G143" s="8" t="s">
        <v>61</v>
      </c>
      <c r="H143" s="9" t="s">
        <v>62</v>
      </c>
      <c r="I143" s="10" t="s">
        <v>63</v>
      </c>
      <c r="J143" s="66" t="s">
        <v>64</v>
      </c>
      <c r="K143" s="66" t="s">
        <v>65</v>
      </c>
      <c r="L143" s="759"/>
      <c r="M143" s="760"/>
      <c r="N143" s="760"/>
      <c r="O143" s="760"/>
      <c r="P143" s="760"/>
      <c r="Q143" s="760"/>
      <c r="R143" s="760"/>
      <c r="S143" s="760"/>
      <c r="T143" s="761"/>
    </row>
    <row r="144" spans="2:20" s="3" customFormat="1" ht="25.5" customHeight="1" x14ac:dyDescent="0.2">
      <c r="B144" s="424" t="s">
        <v>66</v>
      </c>
      <c r="C144" s="425"/>
      <c r="D144" s="426"/>
      <c r="E144" s="430">
        <v>38.89</v>
      </c>
      <c r="F144" s="431"/>
      <c r="G144" s="13">
        <f>+E157</f>
        <v>0.73799999999999999</v>
      </c>
      <c r="H144" s="27">
        <f>+G157</f>
        <v>0.86709999999999998</v>
      </c>
      <c r="I144" s="11">
        <v>42684</v>
      </c>
      <c r="J144" s="11">
        <v>44923</v>
      </c>
      <c r="K144" s="12">
        <f t="shared" ref="K144:K151" si="0">+J144-I144</f>
        <v>2239</v>
      </c>
      <c r="L144" s="759"/>
      <c r="M144" s="760"/>
      <c r="N144" s="760"/>
      <c r="O144" s="760"/>
      <c r="P144" s="760"/>
      <c r="Q144" s="760"/>
      <c r="R144" s="760"/>
      <c r="S144" s="760"/>
      <c r="T144" s="761"/>
    </row>
    <row r="145" spans="2:20" s="3" customFormat="1" ht="15" customHeight="1" x14ac:dyDescent="0.2">
      <c r="B145" s="424" t="s">
        <v>67</v>
      </c>
      <c r="C145" s="425"/>
      <c r="D145" s="426"/>
      <c r="E145" s="430">
        <v>21.84</v>
      </c>
      <c r="F145" s="431"/>
      <c r="G145" s="13">
        <f>+F200</f>
        <v>0.57729999999999992</v>
      </c>
      <c r="H145" s="27">
        <f>+H200</f>
        <v>0.754</v>
      </c>
      <c r="I145" s="11">
        <v>43044</v>
      </c>
      <c r="J145" s="11">
        <v>44772</v>
      </c>
      <c r="K145" s="12">
        <f t="shared" si="0"/>
        <v>1728</v>
      </c>
      <c r="L145" s="759"/>
      <c r="M145" s="760"/>
      <c r="N145" s="760"/>
      <c r="O145" s="760"/>
      <c r="P145" s="760"/>
      <c r="Q145" s="760"/>
      <c r="R145" s="760"/>
      <c r="S145" s="760"/>
      <c r="T145" s="761"/>
    </row>
    <row r="146" spans="2:20" s="3" customFormat="1" ht="30.75" customHeight="1" x14ac:dyDescent="0.2">
      <c r="B146" s="424" t="s">
        <v>68</v>
      </c>
      <c r="C146" s="425"/>
      <c r="D146" s="426"/>
      <c r="E146" s="430">
        <v>0</v>
      </c>
      <c r="F146" s="431"/>
      <c r="G146" s="95">
        <f>F242</f>
        <v>1</v>
      </c>
      <c r="H146" s="96">
        <f>H242</f>
        <v>1</v>
      </c>
      <c r="I146" s="11">
        <v>42689</v>
      </c>
      <c r="J146" s="11">
        <v>42840</v>
      </c>
      <c r="K146" s="12">
        <f t="shared" si="0"/>
        <v>151</v>
      </c>
      <c r="L146" s="759"/>
      <c r="M146" s="760"/>
      <c r="N146" s="760"/>
      <c r="O146" s="760"/>
      <c r="P146" s="760"/>
      <c r="Q146" s="760"/>
      <c r="R146" s="760"/>
      <c r="S146" s="760"/>
      <c r="T146" s="761"/>
    </row>
    <row r="147" spans="2:20" s="3" customFormat="1" ht="25.5" customHeight="1" x14ac:dyDescent="0.2">
      <c r="B147" s="424" t="s">
        <v>69</v>
      </c>
      <c r="C147" s="425"/>
      <c r="D147" s="426"/>
      <c r="E147" s="430">
        <v>34.69</v>
      </c>
      <c r="F147" s="431"/>
      <c r="G147" s="13">
        <f>+E257</f>
        <v>0.80189999999999995</v>
      </c>
      <c r="H147" s="27">
        <f>+G257</f>
        <v>0.86519999999999997</v>
      </c>
      <c r="I147" s="11">
        <v>42684</v>
      </c>
      <c r="J147" s="11">
        <v>44923</v>
      </c>
      <c r="K147" s="12">
        <f t="shared" si="0"/>
        <v>2239</v>
      </c>
      <c r="L147" s="759"/>
      <c r="M147" s="760"/>
      <c r="N147" s="760"/>
      <c r="O147" s="760"/>
      <c r="P147" s="760"/>
      <c r="Q147" s="760"/>
      <c r="R147" s="760"/>
      <c r="S147" s="760"/>
      <c r="T147" s="761"/>
    </row>
    <row r="148" spans="2:20" s="3" customFormat="1" ht="23.25" customHeight="1" x14ac:dyDescent="0.2">
      <c r="B148" s="424" t="s">
        <v>486</v>
      </c>
      <c r="C148" s="425"/>
      <c r="D148" s="426"/>
      <c r="E148" s="486">
        <v>4.58</v>
      </c>
      <c r="F148" s="487"/>
      <c r="G148" s="95">
        <f>+H281</f>
        <v>1</v>
      </c>
      <c r="H148" s="96">
        <f>+H278</f>
        <v>1</v>
      </c>
      <c r="I148" s="11">
        <v>42684</v>
      </c>
      <c r="J148" s="11">
        <v>43895</v>
      </c>
      <c r="K148" s="492">
        <f t="shared" si="0"/>
        <v>1211</v>
      </c>
      <c r="L148" s="759"/>
      <c r="M148" s="760"/>
      <c r="N148" s="760"/>
      <c r="O148" s="760"/>
      <c r="P148" s="760"/>
      <c r="Q148" s="760"/>
      <c r="R148" s="760"/>
      <c r="S148" s="760"/>
      <c r="T148" s="761"/>
    </row>
    <row r="149" spans="2:20" s="3" customFormat="1" ht="22.5" customHeight="1" x14ac:dyDescent="0.2">
      <c r="B149" s="424" t="s">
        <v>487</v>
      </c>
      <c r="C149" s="425"/>
      <c r="D149" s="426"/>
      <c r="E149" s="488"/>
      <c r="F149" s="489"/>
      <c r="G149" s="95">
        <f>+F291</f>
        <v>1</v>
      </c>
      <c r="H149" s="96">
        <f>+H291</f>
        <v>1</v>
      </c>
      <c r="I149" s="11">
        <v>42684</v>
      </c>
      <c r="J149" s="11">
        <v>43895</v>
      </c>
      <c r="K149" s="493"/>
      <c r="L149" s="759"/>
      <c r="M149" s="760"/>
      <c r="N149" s="760"/>
      <c r="O149" s="760"/>
      <c r="P149" s="760"/>
      <c r="Q149" s="760"/>
      <c r="R149" s="760"/>
      <c r="S149" s="760"/>
      <c r="T149" s="761"/>
    </row>
    <row r="150" spans="2:20" s="18" customFormat="1" ht="19.5" customHeight="1" x14ac:dyDescent="0.2">
      <c r="B150" s="424" t="s">
        <v>99</v>
      </c>
      <c r="C150" s="425"/>
      <c r="D150" s="426"/>
      <c r="E150" s="490"/>
      <c r="F150" s="491"/>
      <c r="G150" s="95">
        <v>1</v>
      </c>
      <c r="H150" s="96">
        <v>1</v>
      </c>
      <c r="I150" s="14"/>
      <c r="J150" s="14"/>
      <c r="K150" s="494"/>
      <c r="L150" s="759"/>
      <c r="M150" s="760"/>
      <c r="N150" s="760"/>
      <c r="O150" s="760"/>
      <c r="P150" s="760"/>
      <c r="Q150" s="760"/>
      <c r="R150" s="760"/>
      <c r="S150" s="760"/>
      <c r="T150" s="761"/>
    </row>
    <row r="151" spans="2:20" s="18" customFormat="1" ht="21.75" customHeight="1" x14ac:dyDescent="0.25">
      <c r="B151" s="475" t="s">
        <v>70</v>
      </c>
      <c r="C151" s="476"/>
      <c r="D151" s="477"/>
      <c r="E151" s="483">
        <f>SUM(E144:F148)</f>
        <v>100</v>
      </c>
      <c r="F151" s="484"/>
      <c r="G151" s="92">
        <f>+G144*E144+G145*E145+G146*E146+G147*E147+G149*E148</f>
        <v>73.706962999999988</v>
      </c>
      <c r="H151" s="92">
        <f>+H144*E144+H145*E145+H146*E146+H147*E147+H150*E148</f>
        <v>84.782666999999989</v>
      </c>
      <c r="I151" s="93">
        <v>42684</v>
      </c>
      <c r="J151" s="93">
        <v>44549</v>
      </c>
      <c r="K151" s="94">
        <f t="shared" si="0"/>
        <v>1865</v>
      </c>
      <c r="L151" s="759"/>
      <c r="M151" s="760"/>
      <c r="N151" s="760"/>
      <c r="O151" s="760"/>
      <c r="P151" s="760"/>
      <c r="Q151" s="760"/>
      <c r="R151" s="760"/>
      <c r="S151" s="760"/>
      <c r="T151" s="761"/>
    </row>
    <row r="152" spans="2:20" s="18" customFormat="1" ht="14.25" x14ac:dyDescent="0.2">
      <c r="B152" s="67"/>
      <c r="C152" s="67"/>
      <c r="D152" s="67"/>
      <c r="E152" s="13"/>
      <c r="F152" s="13"/>
      <c r="G152" s="15"/>
      <c r="H152" s="14"/>
      <c r="I152" s="16"/>
      <c r="J152" s="14"/>
      <c r="K152" s="14"/>
      <c r="L152" s="762"/>
      <c r="M152" s="763"/>
      <c r="N152" s="763"/>
      <c r="O152" s="763"/>
      <c r="P152" s="763"/>
      <c r="Q152" s="763"/>
      <c r="R152" s="763"/>
      <c r="S152" s="763"/>
      <c r="T152" s="764"/>
    </row>
    <row r="153" spans="2:20" s="3" customFormat="1" ht="15" customHeight="1" x14ac:dyDescent="0.2">
      <c r="B153" s="765" t="s">
        <v>71</v>
      </c>
      <c r="C153" s="766"/>
      <c r="D153" s="766"/>
      <c r="E153" s="766"/>
      <c r="F153" s="766"/>
      <c r="G153" s="766"/>
      <c r="H153" s="766"/>
      <c r="I153" s="766"/>
      <c r="J153" s="766"/>
      <c r="K153" s="766"/>
      <c r="L153" s="766"/>
      <c r="M153" s="766"/>
      <c r="N153" s="766"/>
      <c r="O153" s="766"/>
      <c r="P153" s="766"/>
      <c r="Q153" s="766"/>
      <c r="R153" s="766"/>
      <c r="S153" s="766"/>
      <c r="T153" s="767"/>
    </row>
    <row r="154" spans="2:20" s="3" customFormat="1" ht="22.5" customHeight="1" x14ac:dyDescent="0.2">
      <c r="B154" s="517" t="s">
        <v>404</v>
      </c>
      <c r="C154" s="518"/>
      <c r="D154" s="518"/>
      <c r="E154" s="518"/>
      <c r="F154" s="518"/>
      <c r="G154" s="518"/>
      <c r="H154" s="518"/>
      <c r="I154" s="518"/>
      <c r="J154" s="518"/>
      <c r="K154" s="518"/>
      <c r="L154" s="518"/>
      <c r="M154" s="518"/>
      <c r="N154" s="518"/>
      <c r="O154" s="518"/>
      <c r="P154" s="518"/>
      <c r="Q154" s="518"/>
      <c r="R154" s="518"/>
      <c r="S154" s="518"/>
      <c r="T154" s="519"/>
    </row>
    <row r="155" spans="2:20" s="3" customFormat="1" ht="33.75" customHeight="1" x14ac:dyDescent="0.2">
      <c r="B155" s="479" t="s">
        <v>114</v>
      </c>
      <c r="C155" s="480"/>
      <c r="D155" s="480"/>
      <c r="E155" s="480"/>
      <c r="F155" s="480"/>
      <c r="G155" s="480"/>
      <c r="H155" s="480"/>
      <c r="I155" s="480"/>
      <c r="J155" s="480"/>
      <c r="K155" s="481"/>
      <c r="L155" s="558"/>
      <c r="M155" s="559"/>
      <c r="N155" s="559"/>
      <c r="O155" s="559"/>
      <c r="P155" s="559"/>
      <c r="Q155" s="559"/>
      <c r="R155" s="559"/>
      <c r="S155" s="559"/>
      <c r="T155" s="560"/>
    </row>
    <row r="156" spans="2:20" s="3" customFormat="1" ht="22.5" customHeight="1" x14ac:dyDescent="0.2">
      <c r="B156" s="407" t="s">
        <v>72</v>
      </c>
      <c r="C156" s="407"/>
      <c r="D156" s="407"/>
      <c r="E156" s="414" t="s">
        <v>348</v>
      </c>
      <c r="F156" s="415"/>
      <c r="G156" s="407" t="s">
        <v>62</v>
      </c>
      <c r="H156" s="407"/>
      <c r="I156" s="407" t="s">
        <v>73</v>
      </c>
      <c r="J156" s="407"/>
      <c r="K156" s="407"/>
      <c r="L156" s="569"/>
      <c r="M156" s="570"/>
      <c r="N156" s="570"/>
      <c r="O156" s="570"/>
      <c r="P156" s="570"/>
      <c r="Q156" s="570"/>
      <c r="R156" s="570"/>
      <c r="S156" s="570"/>
      <c r="T156" s="571"/>
    </row>
    <row r="157" spans="2:20" s="3" customFormat="1" ht="22.5" customHeight="1" x14ac:dyDescent="0.2">
      <c r="B157" s="485" t="s">
        <v>74</v>
      </c>
      <c r="C157" s="485"/>
      <c r="D157" s="485"/>
      <c r="E157" s="522">
        <f>+G160</f>
        <v>0.73799999999999999</v>
      </c>
      <c r="F157" s="523"/>
      <c r="G157" s="521">
        <v>0.86709999999999998</v>
      </c>
      <c r="H157" s="521"/>
      <c r="I157" s="498">
        <f>E157-G157</f>
        <v>-0.12909999999999999</v>
      </c>
      <c r="J157" s="498"/>
      <c r="K157" s="498"/>
      <c r="L157" s="569"/>
      <c r="M157" s="570"/>
      <c r="N157" s="570"/>
      <c r="O157" s="570"/>
      <c r="P157" s="570"/>
      <c r="Q157" s="570"/>
      <c r="R157" s="570"/>
      <c r="S157" s="570"/>
      <c r="T157" s="571"/>
    </row>
    <row r="158" spans="2:20" s="3" customFormat="1" ht="22.5" customHeight="1" x14ac:dyDescent="0.2">
      <c r="B158" s="495"/>
      <c r="C158" s="496"/>
      <c r="D158" s="496"/>
      <c r="E158" s="496"/>
      <c r="F158" s="496"/>
      <c r="G158" s="496"/>
      <c r="H158" s="496"/>
      <c r="I158" s="496"/>
      <c r="J158" s="496"/>
      <c r="K158" s="497"/>
      <c r="L158" s="569"/>
      <c r="M158" s="570"/>
      <c r="N158" s="570"/>
      <c r="O158" s="570"/>
      <c r="P158" s="570"/>
      <c r="Q158" s="570"/>
      <c r="R158" s="570"/>
      <c r="S158" s="570"/>
      <c r="T158" s="571"/>
    </row>
    <row r="159" spans="2:20" s="3" customFormat="1" ht="32.25" customHeight="1" x14ac:dyDescent="0.2">
      <c r="B159" s="407" t="s">
        <v>75</v>
      </c>
      <c r="C159" s="407"/>
      <c r="D159" s="407" t="s">
        <v>64</v>
      </c>
      <c r="E159" s="407"/>
      <c r="F159" s="63" t="s">
        <v>76</v>
      </c>
      <c r="G159" s="498" t="s">
        <v>77</v>
      </c>
      <c r="H159" s="498"/>
      <c r="I159" s="63" t="s">
        <v>78</v>
      </c>
      <c r="J159" s="498" t="s">
        <v>79</v>
      </c>
      <c r="K159" s="498"/>
      <c r="L159" s="569"/>
      <c r="M159" s="570"/>
      <c r="N159" s="570"/>
      <c r="O159" s="570"/>
      <c r="P159" s="570"/>
      <c r="Q159" s="570"/>
      <c r="R159" s="570"/>
      <c r="S159" s="570"/>
      <c r="T159" s="571"/>
    </row>
    <row r="160" spans="2:20" s="3" customFormat="1" ht="29.25" customHeight="1" x14ac:dyDescent="0.2">
      <c r="B160" s="452">
        <f>I144</f>
        <v>42684</v>
      </c>
      <c r="C160" s="453"/>
      <c r="D160" s="452">
        <f>J144</f>
        <v>44923</v>
      </c>
      <c r="E160" s="453"/>
      <c r="F160" s="17">
        <f>K144</f>
        <v>2239</v>
      </c>
      <c r="G160" s="411">
        <v>0.73799999999999999</v>
      </c>
      <c r="H160" s="412"/>
      <c r="I160" s="412"/>
      <c r="J160" s="412"/>
      <c r="K160" s="413"/>
      <c r="L160" s="569"/>
      <c r="M160" s="570"/>
      <c r="N160" s="570"/>
      <c r="O160" s="570"/>
      <c r="P160" s="570"/>
      <c r="Q160" s="570"/>
      <c r="R160" s="570"/>
      <c r="S160" s="570"/>
      <c r="T160" s="571"/>
    </row>
    <row r="161" spans="2:21" s="3" customFormat="1" ht="25.5" customHeight="1" x14ac:dyDescent="0.2">
      <c r="B161" s="495"/>
      <c r="C161" s="496"/>
      <c r="D161" s="496"/>
      <c r="E161" s="496"/>
      <c r="F161" s="496"/>
      <c r="G161" s="496"/>
      <c r="H161" s="496"/>
      <c r="I161" s="496"/>
      <c r="J161" s="496"/>
      <c r="K161" s="497"/>
      <c r="L161" s="569"/>
      <c r="M161" s="570"/>
      <c r="N161" s="570"/>
      <c r="O161" s="570"/>
      <c r="P161" s="570"/>
      <c r="Q161" s="570"/>
      <c r="R161" s="570"/>
      <c r="S161" s="570"/>
      <c r="T161" s="571"/>
    </row>
    <row r="162" spans="2:21" s="3" customFormat="1" ht="19.5" customHeight="1" x14ac:dyDescent="0.2">
      <c r="B162" s="479" t="s">
        <v>80</v>
      </c>
      <c r="C162" s="480"/>
      <c r="D162" s="480"/>
      <c r="E162" s="480"/>
      <c r="F162" s="480"/>
      <c r="G162" s="480"/>
      <c r="H162" s="480"/>
      <c r="I162" s="480"/>
      <c r="J162" s="480"/>
      <c r="K162" s="481"/>
      <c r="L162" s="561"/>
      <c r="M162" s="562"/>
      <c r="N162" s="562"/>
      <c r="O162" s="562"/>
      <c r="P162" s="562"/>
      <c r="Q162" s="562"/>
      <c r="R162" s="562"/>
      <c r="S162" s="562"/>
      <c r="T162" s="563"/>
    </row>
    <row r="163" spans="2:21" s="3" customFormat="1" ht="22.5" customHeight="1" x14ac:dyDescent="0.2">
      <c r="B163" s="482" t="s">
        <v>81</v>
      </c>
      <c r="C163" s="482"/>
      <c r="D163" s="482"/>
      <c r="E163" s="482"/>
      <c r="F163" s="748" t="s">
        <v>530</v>
      </c>
      <c r="G163" s="748"/>
      <c r="H163" s="748"/>
      <c r="I163" s="748"/>
      <c r="J163" s="536" t="s">
        <v>82</v>
      </c>
      <c r="K163" s="537"/>
      <c r="L163" s="537"/>
      <c r="M163" s="537"/>
      <c r="N163" s="537"/>
      <c r="O163" s="537"/>
      <c r="P163" s="537"/>
      <c r="Q163" s="537"/>
      <c r="R163" s="537"/>
      <c r="S163" s="537"/>
      <c r="T163" s="538"/>
    </row>
    <row r="164" spans="2:21" s="3" customFormat="1" ht="19.5" customHeight="1" x14ac:dyDescent="0.2">
      <c r="B164" s="482" t="s">
        <v>83</v>
      </c>
      <c r="C164" s="482"/>
      <c r="D164" s="482" t="s">
        <v>349</v>
      </c>
      <c r="E164" s="482"/>
      <c r="F164" s="748"/>
      <c r="G164" s="748"/>
      <c r="H164" s="748"/>
      <c r="I164" s="748"/>
      <c r="J164" s="539"/>
      <c r="K164" s="540"/>
      <c r="L164" s="540"/>
      <c r="M164" s="540"/>
      <c r="N164" s="540"/>
      <c r="O164" s="540"/>
      <c r="P164" s="540"/>
      <c r="Q164" s="540"/>
      <c r="R164" s="540"/>
      <c r="S164" s="540"/>
      <c r="T164" s="541"/>
    </row>
    <row r="165" spans="2:21" s="3" customFormat="1" ht="87" customHeight="1" x14ac:dyDescent="0.2">
      <c r="B165" s="454" t="s">
        <v>403</v>
      </c>
      <c r="C165" s="455"/>
      <c r="D165" s="454" t="s">
        <v>490</v>
      </c>
      <c r="E165" s="455"/>
      <c r="F165" s="454" t="s">
        <v>1060</v>
      </c>
      <c r="G165" s="478"/>
      <c r="H165" s="478"/>
      <c r="I165" s="455"/>
      <c r="J165" s="447" t="s">
        <v>1252</v>
      </c>
      <c r="K165" s="448"/>
      <c r="L165" s="448"/>
      <c r="M165" s="448"/>
      <c r="N165" s="448"/>
      <c r="O165" s="448"/>
      <c r="P165" s="448"/>
      <c r="Q165" s="448"/>
      <c r="R165" s="448"/>
      <c r="S165" s="448"/>
      <c r="T165" s="449"/>
      <c r="U165" s="255"/>
    </row>
    <row r="166" spans="2:21" s="3" customFormat="1" ht="114.6" customHeight="1" x14ac:dyDescent="0.2">
      <c r="B166" s="454" t="s">
        <v>518</v>
      </c>
      <c r="C166" s="455"/>
      <c r="D166" s="454" t="s">
        <v>539</v>
      </c>
      <c r="E166" s="455"/>
      <c r="F166" s="471" t="s">
        <v>1113</v>
      </c>
      <c r="G166" s="472"/>
      <c r="H166" s="472"/>
      <c r="I166" s="473"/>
      <c r="J166" s="447" t="s">
        <v>1253</v>
      </c>
      <c r="K166" s="448"/>
      <c r="L166" s="448"/>
      <c r="M166" s="448"/>
      <c r="N166" s="448"/>
      <c r="O166" s="448"/>
      <c r="P166" s="448"/>
      <c r="Q166" s="448"/>
      <c r="R166" s="448"/>
      <c r="S166" s="448"/>
      <c r="T166" s="449"/>
      <c r="U166" s="255"/>
    </row>
    <row r="167" spans="2:21" s="3" customFormat="1" ht="55.15" customHeight="1" x14ac:dyDescent="0.2">
      <c r="B167" s="454" t="s">
        <v>747</v>
      </c>
      <c r="C167" s="455"/>
      <c r="D167" s="454" t="s">
        <v>809</v>
      </c>
      <c r="E167" s="455"/>
      <c r="F167" s="471" t="s">
        <v>741</v>
      </c>
      <c r="G167" s="472"/>
      <c r="H167" s="472"/>
      <c r="I167" s="473"/>
      <c r="J167" s="447" t="s">
        <v>1254</v>
      </c>
      <c r="K167" s="448"/>
      <c r="L167" s="448"/>
      <c r="M167" s="448"/>
      <c r="N167" s="448"/>
      <c r="O167" s="448"/>
      <c r="P167" s="448"/>
      <c r="Q167" s="448"/>
      <c r="R167" s="448"/>
      <c r="S167" s="448"/>
      <c r="T167" s="449"/>
      <c r="U167" s="255"/>
    </row>
    <row r="168" spans="2:21" s="3" customFormat="1" ht="113.45" customHeight="1" x14ac:dyDescent="0.2">
      <c r="B168" s="454" t="s">
        <v>736</v>
      </c>
      <c r="C168" s="455"/>
      <c r="D168" s="454" t="s">
        <v>1077</v>
      </c>
      <c r="E168" s="455"/>
      <c r="F168" s="471" t="s">
        <v>741</v>
      </c>
      <c r="G168" s="472"/>
      <c r="H168" s="472"/>
      <c r="I168" s="473"/>
      <c r="J168" s="447" t="s">
        <v>1143</v>
      </c>
      <c r="K168" s="448"/>
      <c r="L168" s="448"/>
      <c r="M168" s="448"/>
      <c r="N168" s="448"/>
      <c r="O168" s="448"/>
      <c r="P168" s="448"/>
      <c r="Q168" s="448"/>
      <c r="R168" s="448"/>
      <c r="S168" s="448"/>
      <c r="T168" s="449"/>
      <c r="U168" s="255"/>
    </row>
    <row r="169" spans="2:21" s="3" customFormat="1" ht="198.6" customHeight="1" x14ac:dyDescent="0.2">
      <c r="B169" s="471" t="s">
        <v>552</v>
      </c>
      <c r="C169" s="473"/>
      <c r="D169" s="454"/>
      <c r="E169" s="455"/>
      <c r="F169" s="471" t="s">
        <v>1114</v>
      </c>
      <c r="G169" s="472"/>
      <c r="H169" s="472"/>
      <c r="I169" s="473"/>
      <c r="J169" s="447" t="s">
        <v>1265</v>
      </c>
      <c r="K169" s="448"/>
      <c r="L169" s="448"/>
      <c r="M169" s="448"/>
      <c r="N169" s="448"/>
      <c r="O169" s="448"/>
      <c r="P169" s="448"/>
      <c r="Q169" s="448"/>
      <c r="R169" s="448"/>
      <c r="S169" s="448"/>
      <c r="T169" s="449"/>
      <c r="U169" s="255"/>
    </row>
    <row r="170" spans="2:21" s="3" customFormat="1" ht="45.6" customHeight="1" x14ac:dyDescent="0.2">
      <c r="B170" s="471" t="s">
        <v>989</v>
      </c>
      <c r="C170" s="473"/>
      <c r="D170" s="454" t="s">
        <v>990</v>
      </c>
      <c r="E170" s="455"/>
      <c r="F170" s="454" t="s">
        <v>741</v>
      </c>
      <c r="G170" s="478"/>
      <c r="H170" s="478"/>
      <c r="I170" s="455"/>
      <c r="J170" s="447" t="s">
        <v>1144</v>
      </c>
      <c r="K170" s="448"/>
      <c r="L170" s="448"/>
      <c r="M170" s="448"/>
      <c r="N170" s="448"/>
      <c r="O170" s="448"/>
      <c r="P170" s="448"/>
      <c r="Q170" s="448"/>
      <c r="R170" s="448"/>
      <c r="S170" s="448"/>
      <c r="T170" s="449"/>
      <c r="U170" s="255"/>
    </row>
    <row r="171" spans="2:21" s="3" customFormat="1" ht="57" customHeight="1" x14ac:dyDescent="0.2">
      <c r="B171" s="471" t="s">
        <v>526</v>
      </c>
      <c r="C171" s="473"/>
      <c r="D171" s="454"/>
      <c r="E171" s="455"/>
      <c r="F171" s="454" t="s">
        <v>1115</v>
      </c>
      <c r="G171" s="478"/>
      <c r="H171" s="478"/>
      <c r="I171" s="455"/>
      <c r="J171" s="447" t="s">
        <v>1145</v>
      </c>
      <c r="K171" s="448"/>
      <c r="L171" s="448"/>
      <c r="M171" s="448"/>
      <c r="N171" s="448"/>
      <c r="O171" s="448"/>
      <c r="P171" s="448"/>
      <c r="Q171" s="448"/>
      <c r="R171" s="448"/>
      <c r="S171" s="448"/>
      <c r="T171" s="449"/>
      <c r="U171" s="255"/>
    </row>
    <row r="172" spans="2:21" s="3" customFormat="1" ht="144.6" customHeight="1" x14ac:dyDescent="0.2">
      <c r="B172" s="471" t="s">
        <v>742</v>
      </c>
      <c r="C172" s="473"/>
      <c r="D172" s="454"/>
      <c r="E172" s="455"/>
      <c r="F172" s="454" t="s">
        <v>1116</v>
      </c>
      <c r="G172" s="478"/>
      <c r="H172" s="478"/>
      <c r="I172" s="455"/>
      <c r="J172" s="447" t="s">
        <v>1255</v>
      </c>
      <c r="K172" s="448"/>
      <c r="L172" s="448"/>
      <c r="M172" s="448"/>
      <c r="N172" s="448"/>
      <c r="O172" s="448"/>
      <c r="P172" s="448"/>
      <c r="Q172" s="448"/>
      <c r="R172" s="448"/>
      <c r="S172" s="448"/>
      <c r="T172" s="449"/>
      <c r="U172" s="255"/>
    </row>
    <row r="173" spans="2:21" s="3" customFormat="1" ht="60.6" customHeight="1" x14ac:dyDescent="0.2">
      <c r="B173" s="471" t="s">
        <v>519</v>
      </c>
      <c r="C173" s="473"/>
      <c r="D173" s="454"/>
      <c r="E173" s="455"/>
      <c r="F173" s="454" t="s">
        <v>743</v>
      </c>
      <c r="G173" s="478"/>
      <c r="H173" s="478"/>
      <c r="I173" s="455"/>
      <c r="J173" s="447" t="s">
        <v>1035</v>
      </c>
      <c r="K173" s="448"/>
      <c r="L173" s="448"/>
      <c r="M173" s="448"/>
      <c r="N173" s="448"/>
      <c r="O173" s="448"/>
      <c r="P173" s="448"/>
      <c r="Q173" s="448"/>
      <c r="R173" s="448"/>
      <c r="S173" s="448"/>
      <c r="T173" s="449"/>
      <c r="U173" s="255"/>
    </row>
    <row r="174" spans="2:21" s="3" customFormat="1" ht="55.9" customHeight="1" x14ac:dyDescent="0.2">
      <c r="B174" s="471" t="s">
        <v>596</v>
      </c>
      <c r="C174" s="473"/>
      <c r="D174" s="454"/>
      <c r="E174" s="455"/>
      <c r="F174" s="454" t="s">
        <v>586</v>
      </c>
      <c r="G174" s="478"/>
      <c r="H174" s="478"/>
      <c r="I174" s="455"/>
      <c r="J174" s="447" t="s">
        <v>998</v>
      </c>
      <c r="K174" s="448"/>
      <c r="L174" s="448"/>
      <c r="M174" s="448"/>
      <c r="N174" s="448"/>
      <c r="O174" s="448"/>
      <c r="P174" s="448"/>
      <c r="Q174" s="448"/>
      <c r="R174" s="448"/>
      <c r="S174" s="448"/>
      <c r="T174" s="449"/>
      <c r="U174" s="255"/>
    </row>
    <row r="175" spans="2:21" s="3" customFormat="1" ht="123.6" customHeight="1" x14ac:dyDescent="0.2">
      <c r="B175" s="471" t="s">
        <v>734</v>
      </c>
      <c r="C175" s="473"/>
      <c r="D175" s="454" t="s">
        <v>587</v>
      </c>
      <c r="E175" s="455"/>
      <c r="F175" s="454" t="s">
        <v>735</v>
      </c>
      <c r="G175" s="478"/>
      <c r="H175" s="478"/>
      <c r="I175" s="455"/>
      <c r="J175" s="447" t="s">
        <v>1146</v>
      </c>
      <c r="K175" s="448"/>
      <c r="L175" s="448"/>
      <c r="M175" s="448"/>
      <c r="N175" s="448"/>
      <c r="O175" s="448"/>
      <c r="P175" s="448"/>
      <c r="Q175" s="448"/>
      <c r="R175" s="448"/>
      <c r="S175" s="448"/>
      <c r="T175" s="449"/>
      <c r="U175" s="255"/>
    </row>
    <row r="176" spans="2:21" s="3" customFormat="1" ht="160.9" customHeight="1" x14ac:dyDescent="0.2">
      <c r="B176" s="454" t="s">
        <v>553</v>
      </c>
      <c r="C176" s="455"/>
      <c r="D176" s="454" t="s">
        <v>587</v>
      </c>
      <c r="E176" s="455"/>
      <c r="F176" s="471" t="s">
        <v>554</v>
      </c>
      <c r="G176" s="472"/>
      <c r="H176" s="472"/>
      <c r="I176" s="473"/>
      <c r="J176" s="447" t="s">
        <v>1256</v>
      </c>
      <c r="K176" s="448"/>
      <c r="L176" s="448"/>
      <c r="M176" s="448"/>
      <c r="N176" s="448"/>
      <c r="O176" s="448"/>
      <c r="P176" s="448"/>
      <c r="Q176" s="448"/>
      <c r="R176" s="448"/>
      <c r="S176" s="448"/>
      <c r="T176" s="449"/>
      <c r="U176" s="255"/>
    </row>
    <row r="177" spans="2:21" s="3" customFormat="1" ht="199.9" customHeight="1" x14ac:dyDescent="0.2">
      <c r="B177" s="454" t="s">
        <v>503</v>
      </c>
      <c r="C177" s="455"/>
      <c r="D177" s="454"/>
      <c r="E177" s="455"/>
      <c r="F177" s="471" t="s">
        <v>1117</v>
      </c>
      <c r="G177" s="472"/>
      <c r="H177" s="472"/>
      <c r="I177" s="473"/>
      <c r="J177" s="447" t="s">
        <v>1257</v>
      </c>
      <c r="K177" s="448"/>
      <c r="L177" s="448"/>
      <c r="M177" s="448"/>
      <c r="N177" s="448"/>
      <c r="O177" s="448"/>
      <c r="P177" s="448"/>
      <c r="Q177" s="448"/>
      <c r="R177" s="448"/>
      <c r="S177" s="448"/>
      <c r="T177" s="449"/>
      <c r="U177" s="255"/>
    </row>
    <row r="178" spans="2:21" s="3" customFormat="1" ht="84" customHeight="1" x14ac:dyDescent="0.2">
      <c r="B178" s="454" t="s">
        <v>1067</v>
      </c>
      <c r="C178" s="455"/>
      <c r="D178" s="454"/>
      <c r="E178" s="455"/>
      <c r="F178" s="471" t="s">
        <v>1061</v>
      </c>
      <c r="G178" s="472"/>
      <c r="H178" s="472"/>
      <c r="I178" s="473"/>
      <c r="J178" s="447" t="s">
        <v>1258</v>
      </c>
      <c r="K178" s="448"/>
      <c r="L178" s="448"/>
      <c r="M178" s="448"/>
      <c r="N178" s="448"/>
      <c r="O178" s="448"/>
      <c r="P178" s="448"/>
      <c r="Q178" s="448"/>
      <c r="R178" s="448"/>
      <c r="S178" s="448"/>
      <c r="T178" s="449"/>
      <c r="U178" s="255"/>
    </row>
    <row r="179" spans="2:21" s="3" customFormat="1" ht="85.9" customHeight="1" x14ac:dyDescent="0.2">
      <c r="B179" s="454" t="s">
        <v>555</v>
      </c>
      <c r="C179" s="455"/>
      <c r="D179" s="454"/>
      <c r="E179" s="455"/>
      <c r="F179" s="471" t="s">
        <v>1045</v>
      </c>
      <c r="G179" s="472"/>
      <c r="H179" s="472"/>
      <c r="I179" s="473"/>
      <c r="J179" s="447" t="s">
        <v>1259</v>
      </c>
      <c r="K179" s="448"/>
      <c r="L179" s="448"/>
      <c r="M179" s="448"/>
      <c r="N179" s="448"/>
      <c r="O179" s="448"/>
      <c r="P179" s="448"/>
      <c r="Q179" s="448"/>
      <c r="R179" s="448"/>
      <c r="S179" s="448"/>
      <c r="T179" s="449"/>
      <c r="U179" s="255"/>
    </row>
    <row r="180" spans="2:21" s="3" customFormat="1" ht="141" customHeight="1" x14ac:dyDescent="0.2">
      <c r="B180" s="454" t="s">
        <v>1078</v>
      </c>
      <c r="C180" s="455"/>
      <c r="D180" s="454" t="s">
        <v>823</v>
      </c>
      <c r="E180" s="455"/>
      <c r="F180" s="471" t="s">
        <v>1079</v>
      </c>
      <c r="G180" s="472"/>
      <c r="H180" s="472"/>
      <c r="I180" s="473"/>
      <c r="J180" s="447" t="s">
        <v>1260</v>
      </c>
      <c r="K180" s="448"/>
      <c r="L180" s="448"/>
      <c r="M180" s="448"/>
      <c r="N180" s="448"/>
      <c r="O180" s="448"/>
      <c r="P180" s="448"/>
      <c r="Q180" s="448"/>
      <c r="R180" s="448"/>
      <c r="S180" s="448"/>
      <c r="T180" s="449"/>
      <c r="U180" s="255"/>
    </row>
    <row r="181" spans="2:21" s="3" customFormat="1" ht="100.15" customHeight="1" x14ac:dyDescent="0.2">
      <c r="B181" s="471" t="s">
        <v>491</v>
      </c>
      <c r="C181" s="473"/>
      <c r="D181" s="454"/>
      <c r="E181" s="455"/>
      <c r="F181" s="471" t="s">
        <v>965</v>
      </c>
      <c r="G181" s="472"/>
      <c r="H181" s="472"/>
      <c r="I181" s="473"/>
      <c r="J181" s="447" t="s">
        <v>1118</v>
      </c>
      <c r="K181" s="448"/>
      <c r="L181" s="448"/>
      <c r="M181" s="448"/>
      <c r="N181" s="448"/>
      <c r="O181" s="448"/>
      <c r="P181" s="448"/>
      <c r="Q181" s="448"/>
      <c r="R181" s="448"/>
      <c r="S181" s="448"/>
      <c r="T181" s="449"/>
      <c r="U181" s="255"/>
    </row>
    <row r="182" spans="2:21" s="3" customFormat="1" ht="160.15" customHeight="1" x14ac:dyDescent="0.2">
      <c r="B182" s="454" t="s">
        <v>999</v>
      </c>
      <c r="C182" s="455"/>
      <c r="D182" s="454"/>
      <c r="E182" s="455"/>
      <c r="F182" s="471" t="s">
        <v>737</v>
      </c>
      <c r="G182" s="472"/>
      <c r="H182" s="472"/>
      <c r="I182" s="473"/>
      <c r="J182" s="447" t="s">
        <v>1261</v>
      </c>
      <c r="K182" s="448"/>
      <c r="L182" s="448"/>
      <c r="M182" s="448"/>
      <c r="N182" s="448"/>
      <c r="O182" s="448"/>
      <c r="P182" s="448"/>
      <c r="Q182" s="448"/>
      <c r="R182" s="448"/>
      <c r="S182" s="448"/>
      <c r="T182" s="449"/>
      <c r="U182" s="255"/>
    </row>
    <row r="183" spans="2:21" s="3" customFormat="1" ht="352.9" customHeight="1" x14ac:dyDescent="0.2">
      <c r="B183" s="454" t="s">
        <v>551</v>
      </c>
      <c r="C183" s="455"/>
      <c r="D183" s="454" t="s">
        <v>738</v>
      </c>
      <c r="E183" s="455"/>
      <c r="F183" s="471" t="s">
        <v>1147</v>
      </c>
      <c r="G183" s="472"/>
      <c r="H183" s="472"/>
      <c r="I183" s="473"/>
      <c r="J183" s="447" t="s">
        <v>1262</v>
      </c>
      <c r="K183" s="448"/>
      <c r="L183" s="448"/>
      <c r="M183" s="448"/>
      <c r="N183" s="448"/>
      <c r="O183" s="448"/>
      <c r="P183" s="448"/>
      <c r="Q183" s="448"/>
      <c r="R183" s="448"/>
      <c r="S183" s="448"/>
      <c r="T183" s="449"/>
      <c r="U183" s="255"/>
    </row>
    <row r="184" spans="2:21" s="3" customFormat="1" ht="154.15" customHeight="1" x14ac:dyDescent="0.2">
      <c r="B184" s="454" t="s">
        <v>1080</v>
      </c>
      <c r="C184" s="455"/>
      <c r="D184" s="454"/>
      <c r="E184" s="455"/>
      <c r="F184" s="471" t="s">
        <v>1081</v>
      </c>
      <c r="G184" s="472"/>
      <c r="H184" s="472"/>
      <c r="I184" s="473"/>
      <c r="J184" s="447" t="s">
        <v>1148</v>
      </c>
      <c r="K184" s="448"/>
      <c r="L184" s="448"/>
      <c r="M184" s="448"/>
      <c r="N184" s="448"/>
      <c r="O184" s="448"/>
      <c r="P184" s="448"/>
      <c r="Q184" s="448"/>
      <c r="R184" s="448"/>
      <c r="S184" s="448"/>
      <c r="T184" s="449"/>
      <c r="U184" s="255"/>
    </row>
    <row r="185" spans="2:21" s="3" customFormat="1" ht="58.15" customHeight="1" x14ac:dyDescent="0.2">
      <c r="B185" s="454" t="s">
        <v>1082</v>
      </c>
      <c r="C185" s="455"/>
      <c r="D185" s="454"/>
      <c r="E185" s="455"/>
      <c r="F185" s="471" t="s">
        <v>1083</v>
      </c>
      <c r="G185" s="472"/>
      <c r="H185" s="472"/>
      <c r="I185" s="473"/>
      <c r="J185" s="447" t="s">
        <v>1149</v>
      </c>
      <c r="K185" s="448"/>
      <c r="L185" s="448"/>
      <c r="M185" s="448"/>
      <c r="N185" s="448"/>
      <c r="O185" s="448"/>
      <c r="P185" s="448"/>
      <c r="Q185" s="448"/>
      <c r="R185" s="448"/>
      <c r="S185" s="448"/>
      <c r="T185" s="449"/>
      <c r="U185" s="255"/>
    </row>
    <row r="186" spans="2:21" s="3" customFormat="1" ht="44.45" customHeight="1" x14ac:dyDescent="0.2">
      <c r="B186" s="454" t="s">
        <v>532</v>
      </c>
      <c r="C186" s="455"/>
      <c r="D186" s="454"/>
      <c r="E186" s="455"/>
      <c r="F186" s="471" t="s">
        <v>724</v>
      </c>
      <c r="G186" s="472"/>
      <c r="H186" s="472"/>
      <c r="I186" s="473"/>
      <c r="J186" s="447" t="s">
        <v>1154</v>
      </c>
      <c r="K186" s="448"/>
      <c r="L186" s="448"/>
      <c r="M186" s="448"/>
      <c r="N186" s="448"/>
      <c r="O186" s="448"/>
      <c r="P186" s="448"/>
      <c r="Q186" s="448"/>
      <c r="R186" s="448"/>
      <c r="S186" s="448"/>
      <c r="T186" s="449"/>
      <c r="U186" s="255"/>
    </row>
    <row r="187" spans="2:21" s="3" customFormat="1" ht="126.6" customHeight="1" x14ac:dyDescent="0.2">
      <c r="B187" s="454" t="s">
        <v>1084</v>
      </c>
      <c r="C187" s="455"/>
      <c r="D187" s="454" t="s">
        <v>1000</v>
      </c>
      <c r="E187" s="455"/>
      <c r="F187" s="471" t="s">
        <v>1085</v>
      </c>
      <c r="G187" s="472"/>
      <c r="H187" s="472"/>
      <c r="I187" s="473"/>
      <c r="J187" s="447" t="s">
        <v>1263</v>
      </c>
      <c r="K187" s="448"/>
      <c r="L187" s="448"/>
      <c r="M187" s="448"/>
      <c r="N187" s="448"/>
      <c r="O187" s="448"/>
      <c r="P187" s="448"/>
      <c r="Q187" s="448"/>
      <c r="R187" s="448"/>
      <c r="S187" s="448"/>
      <c r="T187" s="449"/>
      <c r="U187" s="255"/>
    </row>
    <row r="188" spans="2:21" s="3" customFormat="1" ht="117" customHeight="1" x14ac:dyDescent="0.2">
      <c r="B188" s="454" t="s">
        <v>531</v>
      </c>
      <c r="C188" s="455"/>
      <c r="D188" s="454" t="s">
        <v>1086</v>
      </c>
      <c r="E188" s="455"/>
      <c r="F188" s="471" t="s">
        <v>746</v>
      </c>
      <c r="G188" s="472"/>
      <c r="H188" s="472"/>
      <c r="I188" s="473"/>
      <c r="J188" s="447" t="s">
        <v>1150</v>
      </c>
      <c r="K188" s="448"/>
      <c r="L188" s="448"/>
      <c r="M188" s="448"/>
      <c r="N188" s="448"/>
      <c r="O188" s="448"/>
      <c r="P188" s="448"/>
      <c r="Q188" s="448"/>
      <c r="R188" s="448"/>
      <c r="S188" s="448"/>
      <c r="T188" s="449"/>
      <c r="U188" s="255"/>
    </row>
    <row r="189" spans="2:21" s="3" customFormat="1" ht="77.45" customHeight="1" x14ac:dyDescent="0.2">
      <c r="B189" s="454" t="s">
        <v>739</v>
      </c>
      <c r="C189" s="455"/>
      <c r="D189" s="454"/>
      <c r="E189" s="455"/>
      <c r="F189" s="471" t="s">
        <v>1054</v>
      </c>
      <c r="G189" s="472"/>
      <c r="H189" s="472"/>
      <c r="I189" s="473"/>
      <c r="J189" s="447" t="s">
        <v>1062</v>
      </c>
      <c r="K189" s="448"/>
      <c r="L189" s="448"/>
      <c r="M189" s="448"/>
      <c r="N189" s="448"/>
      <c r="O189" s="448"/>
      <c r="P189" s="448"/>
      <c r="Q189" s="448"/>
      <c r="R189" s="448"/>
      <c r="S189" s="448"/>
      <c r="T189" s="449"/>
      <c r="U189" s="255"/>
    </row>
    <row r="190" spans="2:21" s="3" customFormat="1" ht="39" customHeight="1" x14ac:dyDescent="0.2">
      <c r="B190" s="454" t="s">
        <v>719</v>
      </c>
      <c r="C190" s="455"/>
      <c r="D190" s="454"/>
      <c r="E190" s="455"/>
      <c r="F190" s="471" t="s">
        <v>1055</v>
      </c>
      <c r="G190" s="472"/>
      <c r="H190" s="472"/>
      <c r="I190" s="473"/>
      <c r="J190" s="447" t="s">
        <v>1151</v>
      </c>
      <c r="K190" s="448"/>
      <c r="L190" s="448"/>
      <c r="M190" s="448"/>
      <c r="N190" s="448"/>
      <c r="O190" s="448"/>
      <c r="P190" s="448"/>
      <c r="Q190" s="448"/>
      <c r="R190" s="448"/>
      <c r="S190" s="448"/>
      <c r="T190" s="449"/>
      <c r="U190" s="255"/>
    </row>
    <row r="191" spans="2:21" s="3" customFormat="1" ht="298.14999999999998" customHeight="1" x14ac:dyDescent="0.2">
      <c r="B191" s="454" t="s">
        <v>504</v>
      </c>
      <c r="C191" s="455"/>
      <c r="D191" s="454" t="s">
        <v>824</v>
      </c>
      <c r="E191" s="455"/>
      <c r="F191" s="471" t="s">
        <v>1119</v>
      </c>
      <c r="G191" s="472"/>
      <c r="H191" s="472"/>
      <c r="I191" s="473"/>
      <c r="J191" s="447" t="s">
        <v>1264</v>
      </c>
      <c r="K191" s="448"/>
      <c r="L191" s="448"/>
      <c r="M191" s="448"/>
      <c r="N191" s="448"/>
      <c r="O191" s="448"/>
      <c r="P191" s="448"/>
      <c r="Q191" s="448"/>
      <c r="R191" s="448"/>
      <c r="S191" s="448"/>
      <c r="T191" s="449"/>
      <c r="U191" s="255"/>
    </row>
    <row r="192" spans="2:21" s="3" customFormat="1" ht="58.15" customHeight="1" x14ac:dyDescent="0.2">
      <c r="B192" s="454" t="s">
        <v>549</v>
      </c>
      <c r="C192" s="455"/>
      <c r="D192" s="454" t="s">
        <v>527</v>
      </c>
      <c r="E192" s="455"/>
      <c r="F192" s="454" t="s">
        <v>597</v>
      </c>
      <c r="G192" s="478"/>
      <c r="H192" s="478"/>
      <c r="I192" s="455"/>
      <c r="J192" s="447" t="s">
        <v>598</v>
      </c>
      <c r="K192" s="448"/>
      <c r="L192" s="448"/>
      <c r="M192" s="448"/>
      <c r="N192" s="448"/>
      <c r="O192" s="448"/>
      <c r="P192" s="448"/>
      <c r="Q192" s="448"/>
      <c r="R192" s="448"/>
      <c r="S192" s="448"/>
      <c r="T192" s="449"/>
      <c r="U192" s="255"/>
    </row>
    <row r="193" spans="2:21" s="3" customFormat="1" ht="57.6" customHeight="1" x14ac:dyDescent="0.2">
      <c r="B193" s="454" t="s">
        <v>527</v>
      </c>
      <c r="C193" s="455"/>
      <c r="D193" s="454" t="s">
        <v>520</v>
      </c>
      <c r="E193" s="455"/>
      <c r="F193" s="454" t="s">
        <v>588</v>
      </c>
      <c r="G193" s="478"/>
      <c r="H193" s="478"/>
      <c r="I193" s="455"/>
      <c r="J193" s="447" t="s">
        <v>1152</v>
      </c>
      <c r="K193" s="448"/>
      <c r="L193" s="448"/>
      <c r="M193" s="448"/>
      <c r="N193" s="448"/>
      <c r="O193" s="448"/>
      <c r="P193" s="448"/>
      <c r="Q193" s="448"/>
      <c r="R193" s="448"/>
      <c r="S193" s="448"/>
      <c r="T193" s="449"/>
      <c r="U193" s="255"/>
    </row>
    <row r="194" spans="2:21" s="3" customFormat="1" ht="115.9" customHeight="1" x14ac:dyDescent="0.2">
      <c r="B194" s="454" t="s">
        <v>725</v>
      </c>
      <c r="C194" s="455"/>
      <c r="D194" s="454" t="s">
        <v>505</v>
      </c>
      <c r="E194" s="455"/>
      <c r="F194" s="471" t="s">
        <v>550</v>
      </c>
      <c r="G194" s="472"/>
      <c r="H194" s="472"/>
      <c r="I194" s="473"/>
      <c r="J194" s="447" t="s">
        <v>1153</v>
      </c>
      <c r="K194" s="448"/>
      <c r="L194" s="448"/>
      <c r="M194" s="448"/>
      <c r="N194" s="448"/>
      <c r="O194" s="448"/>
      <c r="P194" s="448"/>
      <c r="Q194" s="448"/>
      <c r="R194" s="448"/>
      <c r="S194" s="448"/>
      <c r="T194" s="449"/>
      <c r="U194" s="255"/>
    </row>
    <row r="195" spans="2:21" s="3" customFormat="1" ht="66" customHeight="1" x14ac:dyDescent="0.2">
      <c r="B195" s="471"/>
      <c r="C195" s="473"/>
      <c r="D195" s="454"/>
      <c r="E195" s="455"/>
      <c r="F195" s="471" t="s">
        <v>1046</v>
      </c>
      <c r="G195" s="472"/>
      <c r="H195" s="472"/>
      <c r="I195" s="473"/>
      <c r="J195" s="447" t="s">
        <v>1120</v>
      </c>
      <c r="K195" s="448"/>
      <c r="L195" s="448"/>
      <c r="M195" s="448"/>
      <c r="N195" s="448"/>
      <c r="O195" s="448"/>
      <c r="P195" s="448"/>
      <c r="Q195" s="448"/>
      <c r="R195" s="448"/>
      <c r="S195" s="448"/>
      <c r="T195" s="449"/>
      <c r="U195" s="255"/>
    </row>
    <row r="196" spans="2:21" s="3" customFormat="1" ht="45.6" customHeight="1" x14ac:dyDescent="0.2">
      <c r="B196" s="471"/>
      <c r="C196" s="473"/>
      <c r="D196" s="454"/>
      <c r="E196" s="455"/>
      <c r="F196" s="454" t="s">
        <v>492</v>
      </c>
      <c r="G196" s="478"/>
      <c r="H196" s="478"/>
      <c r="I196" s="455"/>
      <c r="J196" s="447" t="s">
        <v>1087</v>
      </c>
      <c r="K196" s="448"/>
      <c r="L196" s="448"/>
      <c r="M196" s="448"/>
      <c r="N196" s="448"/>
      <c r="O196" s="448"/>
      <c r="P196" s="448"/>
      <c r="Q196" s="448"/>
      <c r="R196" s="448"/>
      <c r="S196" s="448"/>
      <c r="T196" s="449"/>
      <c r="U196" s="255"/>
    </row>
    <row r="197" spans="2:21" s="3" customFormat="1" ht="41.65" customHeight="1" x14ac:dyDescent="0.2">
      <c r="B197" s="753" t="s">
        <v>84</v>
      </c>
      <c r="C197" s="768" t="s">
        <v>409</v>
      </c>
      <c r="D197" s="769"/>
      <c r="E197" s="769"/>
      <c r="F197" s="769"/>
      <c r="G197" s="769"/>
      <c r="H197" s="769"/>
      <c r="I197" s="769"/>
      <c r="J197" s="769"/>
      <c r="K197" s="769"/>
      <c r="L197" s="769"/>
      <c r="M197" s="769"/>
      <c r="N197" s="769"/>
      <c r="O197" s="769"/>
      <c r="P197" s="769"/>
      <c r="Q197" s="769"/>
      <c r="R197" s="769"/>
      <c r="S197" s="769"/>
      <c r="T197" s="770"/>
    </row>
    <row r="198" spans="2:21" s="3" customFormat="1" ht="22.5" customHeight="1" x14ac:dyDescent="0.2">
      <c r="B198" s="754"/>
      <c r="C198" s="479" t="s">
        <v>114</v>
      </c>
      <c r="D198" s="480"/>
      <c r="E198" s="480"/>
      <c r="F198" s="480"/>
      <c r="G198" s="480"/>
      <c r="H198" s="480"/>
      <c r="I198" s="480"/>
      <c r="J198" s="480"/>
      <c r="K198" s="480"/>
      <c r="L198" s="481"/>
      <c r="M198" s="479"/>
      <c r="N198" s="480"/>
      <c r="O198" s="480"/>
      <c r="P198" s="480"/>
      <c r="Q198" s="480"/>
      <c r="R198" s="480"/>
      <c r="S198" s="480"/>
      <c r="T198" s="481"/>
    </row>
    <row r="199" spans="2:21" s="3" customFormat="1" ht="22.5" customHeight="1" x14ac:dyDescent="0.2">
      <c r="B199" s="754"/>
      <c r="C199" s="407" t="s">
        <v>72</v>
      </c>
      <c r="D199" s="407"/>
      <c r="E199" s="407"/>
      <c r="F199" s="407" t="s">
        <v>348</v>
      </c>
      <c r="G199" s="407"/>
      <c r="H199" s="407" t="s">
        <v>62</v>
      </c>
      <c r="I199" s="407"/>
      <c r="J199" s="407" t="s">
        <v>85</v>
      </c>
      <c r="K199" s="407"/>
      <c r="L199" s="407"/>
      <c r="M199" s="546"/>
      <c r="N199" s="547"/>
      <c r="O199" s="547"/>
      <c r="P199" s="547"/>
      <c r="Q199" s="547"/>
      <c r="R199" s="547"/>
      <c r="S199" s="547"/>
      <c r="T199" s="548"/>
    </row>
    <row r="200" spans="2:21" s="3" customFormat="1" ht="22.5" customHeight="1" x14ac:dyDescent="0.2">
      <c r="B200" s="754"/>
      <c r="C200" s="485" t="s">
        <v>74</v>
      </c>
      <c r="D200" s="485"/>
      <c r="E200" s="485"/>
      <c r="F200" s="456">
        <f>+H203/100</f>
        <v>0.57729999999999992</v>
      </c>
      <c r="G200" s="456"/>
      <c r="H200" s="521">
        <v>0.754</v>
      </c>
      <c r="I200" s="521"/>
      <c r="J200" s="498">
        <f>F200-H200</f>
        <v>-0.17670000000000008</v>
      </c>
      <c r="K200" s="498"/>
      <c r="L200" s="498"/>
      <c r="M200" s="549"/>
      <c r="N200" s="550"/>
      <c r="O200" s="550"/>
      <c r="P200" s="550"/>
      <c r="Q200" s="550"/>
      <c r="R200" s="550"/>
      <c r="S200" s="550"/>
      <c r="T200" s="551"/>
    </row>
    <row r="201" spans="2:21" s="3" customFormat="1" ht="22.5" customHeight="1" x14ac:dyDescent="0.2">
      <c r="B201" s="754"/>
      <c r="C201" s="61"/>
      <c r="D201" s="61"/>
      <c r="E201" s="61"/>
      <c r="F201" s="60"/>
      <c r="G201" s="60"/>
      <c r="H201" s="60"/>
      <c r="I201" s="60"/>
      <c r="J201" s="60"/>
      <c r="K201" s="60"/>
      <c r="L201" s="60"/>
      <c r="M201" s="549"/>
      <c r="N201" s="550"/>
      <c r="O201" s="550"/>
      <c r="P201" s="550"/>
      <c r="Q201" s="550"/>
      <c r="R201" s="550"/>
      <c r="S201" s="550"/>
      <c r="T201" s="551"/>
    </row>
    <row r="202" spans="2:21" s="3" customFormat="1" ht="27" customHeight="1" x14ac:dyDescent="0.2">
      <c r="B202" s="754"/>
      <c r="C202" s="407" t="s">
        <v>75</v>
      </c>
      <c r="D202" s="407"/>
      <c r="E202" s="414" t="s">
        <v>64</v>
      </c>
      <c r="F202" s="415"/>
      <c r="G202" s="63" t="s">
        <v>76</v>
      </c>
      <c r="H202" s="498" t="s">
        <v>77</v>
      </c>
      <c r="I202" s="498"/>
      <c r="J202" s="63" t="s">
        <v>78</v>
      </c>
      <c r="K202" s="498" t="s">
        <v>79</v>
      </c>
      <c r="L202" s="498"/>
      <c r="M202" s="549"/>
      <c r="N202" s="550"/>
      <c r="O202" s="550"/>
      <c r="P202" s="550"/>
      <c r="Q202" s="550"/>
      <c r="R202" s="550"/>
      <c r="S202" s="550"/>
      <c r="T202" s="551"/>
    </row>
    <row r="203" spans="2:21" s="3" customFormat="1" ht="30" customHeight="1" x14ac:dyDescent="0.2">
      <c r="B203" s="754"/>
      <c r="C203" s="452">
        <f>I145</f>
        <v>43044</v>
      </c>
      <c r="D203" s="452"/>
      <c r="E203" s="528">
        <f>J145</f>
        <v>44772</v>
      </c>
      <c r="F203" s="529"/>
      <c r="G203" s="17">
        <f>K145</f>
        <v>1728</v>
      </c>
      <c r="H203" s="512">
        <v>57.73</v>
      </c>
      <c r="I203" s="513"/>
      <c r="J203" s="513"/>
      <c r="K203" s="513"/>
      <c r="L203" s="514"/>
      <c r="M203" s="549"/>
      <c r="N203" s="550"/>
      <c r="O203" s="550"/>
      <c r="P203" s="550"/>
      <c r="Q203" s="550"/>
      <c r="R203" s="550"/>
      <c r="S203" s="550"/>
      <c r="T203" s="551"/>
    </row>
    <row r="204" spans="2:21" s="3" customFormat="1" ht="25.5" customHeight="1" x14ac:dyDescent="0.2">
      <c r="B204" s="754"/>
      <c r="C204" s="61"/>
      <c r="D204" s="62"/>
      <c r="E204" s="59"/>
      <c r="F204" s="17"/>
      <c r="G204" s="20"/>
      <c r="H204" s="20"/>
      <c r="I204" s="17"/>
      <c r="J204" s="19"/>
      <c r="K204" s="19"/>
      <c r="L204" s="60"/>
      <c r="M204" s="549"/>
      <c r="N204" s="550"/>
      <c r="O204" s="550"/>
      <c r="P204" s="550"/>
      <c r="Q204" s="550"/>
      <c r="R204" s="550"/>
      <c r="S204" s="550"/>
      <c r="T204" s="551"/>
    </row>
    <row r="205" spans="2:21" s="3" customFormat="1" ht="19.5" customHeight="1" x14ac:dyDescent="0.2">
      <c r="B205" s="754"/>
      <c r="C205" s="479" t="s">
        <v>80</v>
      </c>
      <c r="D205" s="480"/>
      <c r="E205" s="480"/>
      <c r="F205" s="480"/>
      <c r="G205" s="480"/>
      <c r="H205" s="480"/>
      <c r="I205" s="480"/>
      <c r="J205" s="480"/>
      <c r="K205" s="480"/>
      <c r="L205" s="481"/>
      <c r="M205" s="552"/>
      <c r="N205" s="553"/>
      <c r="O205" s="553"/>
      <c r="P205" s="553"/>
      <c r="Q205" s="553"/>
      <c r="R205" s="553"/>
      <c r="S205" s="553"/>
      <c r="T205" s="554"/>
    </row>
    <row r="206" spans="2:21" s="3" customFormat="1" ht="22.5" customHeight="1" x14ac:dyDescent="0.2">
      <c r="B206" s="754"/>
      <c r="C206" s="435" t="s">
        <v>81</v>
      </c>
      <c r="D206" s="436"/>
      <c r="E206" s="436"/>
      <c r="F206" s="437"/>
      <c r="G206" s="748" t="s">
        <v>493</v>
      </c>
      <c r="H206" s="748"/>
      <c r="I206" s="748"/>
      <c r="J206" s="748"/>
      <c r="K206" s="748" t="s">
        <v>82</v>
      </c>
      <c r="L206" s="748"/>
      <c r="M206" s="748"/>
      <c r="N206" s="748"/>
      <c r="O206" s="748"/>
      <c r="P206" s="748"/>
      <c r="Q206" s="748"/>
      <c r="R206" s="748"/>
      <c r="S206" s="748"/>
      <c r="T206" s="748"/>
    </row>
    <row r="207" spans="2:21" ht="35.25" customHeight="1" x14ac:dyDescent="0.2">
      <c r="B207" s="754"/>
      <c r="C207" s="482" t="s">
        <v>83</v>
      </c>
      <c r="D207" s="482"/>
      <c r="E207" s="435" t="s">
        <v>349</v>
      </c>
      <c r="F207" s="437"/>
      <c r="G207" s="748"/>
      <c r="H207" s="748"/>
      <c r="I207" s="748"/>
      <c r="J207" s="748"/>
      <c r="K207" s="748"/>
      <c r="L207" s="748"/>
      <c r="M207" s="748"/>
      <c r="N207" s="748"/>
      <c r="O207" s="748"/>
      <c r="P207" s="748"/>
      <c r="Q207" s="748"/>
      <c r="R207" s="748"/>
      <c r="S207" s="748"/>
      <c r="T207" s="748"/>
    </row>
    <row r="208" spans="2:21" ht="124.9" customHeight="1" x14ac:dyDescent="0.2">
      <c r="B208" s="754"/>
      <c r="C208" s="450" t="s">
        <v>1001</v>
      </c>
      <c r="D208" s="451"/>
      <c r="E208" s="450"/>
      <c r="F208" s="451"/>
      <c r="G208" s="471" t="s">
        <v>1121</v>
      </c>
      <c r="H208" s="472"/>
      <c r="I208" s="472"/>
      <c r="J208" s="473"/>
      <c r="K208" s="447" t="s">
        <v>1155</v>
      </c>
      <c r="L208" s="448"/>
      <c r="M208" s="448"/>
      <c r="N208" s="448"/>
      <c r="O208" s="448"/>
      <c r="P208" s="448"/>
      <c r="Q208" s="448"/>
      <c r="R208" s="448"/>
      <c r="S208" s="448"/>
      <c r="T208" s="449"/>
      <c r="U208" s="256"/>
    </row>
    <row r="209" spans="2:21" ht="75" customHeight="1" x14ac:dyDescent="0.2">
      <c r="B209" s="754"/>
      <c r="C209" s="450" t="s">
        <v>1002</v>
      </c>
      <c r="D209" s="451"/>
      <c r="E209" s="450"/>
      <c r="F209" s="451"/>
      <c r="G209" s="471" t="s">
        <v>1003</v>
      </c>
      <c r="H209" s="472"/>
      <c r="I209" s="472"/>
      <c r="J209" s="473"/>
      <c r="K209" s="447" t="s">
        <v>1156</v>
      </c>
      <c r="L209" s="448"/>
      <c r="M209" s="448"/>
      <c r="N209" s="448"/>
      <c r="O209" s="448"/>
      <c r="P209" s="448"/>
      <c r="Q209" s="448"/>
      <c r="R209" s="448"/>
      <c r="S209" s="448"/>
      <c r="T209" s="449"/>
      <c r="U209" s="256"/>
    </row>
    <row r="210" spans="2:21" ht="117" customHeight="1" x14ac:dyDescent="0.2">
      <c r="B210" s="754"/>
      <c r="C210" s="450" t="s">
        <v>1004</v>
      </c>
      <c r="D210" s="451"/>
      <c r="E210" s="450"/>
      <c r="F210" s="451"/>
      <c r="G210" s="471" t="s">
        <v>1088</v>
      </c>
      <c r="H210" s="472"/>
      <c r="I210" s="472"/>
      <c r="J210" s="473"/>
      <c r="K210" s="447" t="s">
        <v>1266</v>
      </c>
      <c r="L210" s="448"/>
      <c r="M210" s="448"/>
      <c r="N210" s="448"/>
      <c r="O210" s="448"/>
      <c r="P210" s="448"/>
      <c r="Q210" s="448"/>
      <c r="R210" s="448"/>
      <c r="S210" s="448"/>
      <c r="T210" s="449"/>
      <c r="U210" s="256"/>
    </row>
    <row r="211" spans="2:21" ht="144.6" customHeight="1" x14ac:dyDescent="0.2">
      <c r="B211" s="754"/>
      <c r="C211" s="450" t="s">
        <v>1005</v>
      </c>
      <c r="D211" s="451"/>
      <c r="E211" s="450" t="s">
        <v>1006</v>
      </c>
      <c r="F211" s="451"/>
      <c r="G211" s="471" t="s">
        <v>1068</v>
      </c>
      <c r="H211" s="472"/>
      <c r="I211" s="472"/>
      <c r="J211" s="473"/>
      <c r="K211" s="447" t="s">
        <v>1165</v>
      </c>
      <c r="L211" s="448"/>
      <c r="M211" s="448"/>
      <c r="N211" s="448"/>
      <c r="O211" s="448"/>
      <c r="P211" s="448"/>
      <c r="Q211" s="448"/>
      <c r="R211" s="448"/>
      <c r="S211" s="448"/>
      <c r="T211" s="449"/>
      <c r="U211" s="256"/>
    </row>
    <row r="212" spans="2:21" ht="93" customHeight="1" x14ac:dyDescent="0.2">
      <c r="B212" s="754"/>
      <c r="C212" s="450" t="s">
        <v>1007</v>
      </c>
      <c r="D212" s="451"/>
      <c r="E212" s="450"/>
      <c r="F212" s="451"/>
      <c r="G212" s="471" t="s">
        <v>1047</v>
      </c>
      <c r="H212" s="472"/>
      <c r="I212" s="472"/>
      <c r="J212" s="473"/>
      <c r="K212" s="447" t="s">
        <v>1281</v>
      </c>
      <c r="L212" s="448"/>
      <c r="M212" s="448"/>
      <c r="N212" s="448"/>
      <c r="O212" s="448"/>
      <c r="P212" s="448"/>
      <c r="Q212" s="448"/>
      <c r="R212" s="448"/>
      <c r="S212" s="448"/>
      <c r="T212" s="449"/>
      <c r="U212" s="256"/>
    </row>
    <row r="213" spans="2:21" s="3" customFormat="1" ht="159" customHeight="1" x14ac:dyDescent="0.2">
      <c r="B213" s="754"/>
      <c r="C213" s="450" t="s">
        <v>1008</v>
      </c>
      <c r="D213" s="451"/>
      <c r="E213" s="450"/>
      <c r="F213" s="451"/>
      <c r="G213" s="471" t="s">
        <v>1009</v>
      </c>
      <c r="H213" s="472"/>
      <c r="I213" s="472"/>
      <c r="J213" s="473"/>
      <c r="K213" s="447" t="s">
        <v>1267</v>
      </c>
      <c r="L213" s="448"/>
      <c r="M213" s="448"/>
      <c r="N213" s="448"/>
      <c r="O213" s="448"/>
      <c r="P213" s="448"/>
      <c r="Q213" s="448"/>
      <c r="R213" s="448"/>
      <c r="S213" s="448"/>
      <c r="T213" s="449"/>
      <c r="U213" s="255"/>
    </row>
    <row r="214" spans="2:21" s="3" customFormat="1" ht="156.6" customHeight="1" x14ac:dyDescent="0.2">
      <c r="B214" s="754"/>
      <c r="C214" s="450" t="s">
        <v>1010</v>
      </c>
      <c r="D214" s="451"/>
      <c r="E214" s="450"/>
      <c r="F214" s="451"/>
      <c r="G214" s="471" t="s">
        <v>1011</v>
      </c>
      <c r="H214" s="472"/>
      <c r="I214" s="472"/>
      <c r="J214" s="473"/>
      <c r="K214" s="447" t="s">
        <v>1157</v>
      </c>
      <c r="L214" s="448"/>
      <c r="M214" s="448"/>
      <c r="N214" s="448"/>
      <c r="O214" s="448"/>
      <c r="P214" s="448"/>
      <c r="Q214" s="448"/>
      <c r="R214" s="448"/>
      <c r="S214" s="448"/>
      <c r="T214" s="449"/>
      <c r="U214" s="255"/>
    </row>
    <row r="215" spans="2:21" s="3" customFormat="1" ht="67.900000000000006" customHeight="1" x14ac:dyDescent="0.2">
      <c r="B215" s="754"/>
      <c r="C215" s="450" t="s">
        <v>1012</v>
      </c>
      <c r="D215" s="451"/>
      <c r="E215" s="450" t="s">
        <v>748</v>
      </c>
      <c r="F215" s="451"/>
      <c r="G215" s="471" t="s">
        <v>1013</v>
      </c>
      <c r="H215" s="472"/>
      <c r="I215" s="472"/>
      <c r="J215" s="473"/>
      <c r="K215" s="447" t="s">
        <v>1158</v>
      </c>
      <c r="L215" s="448"/>
      <c r="M215" s="448"/>
      <c r="N215" s="448"/>
      <c r="O215" s="448"/>
      <c r="P215" s="448"/>
      <c r="Q215" s="448"/>
      <c r="R215" s="448"/>
      <c r="S215" s="448"/>
      <c r="T215" s="449"/>
      <c r="U215" s="255"/>
    </row>
    <row r="216" spans="2:21" s="3" customFormat="1" ht="312.60000000000002" customHeight="1" x14ac:dyDescent="0.2">
      <c r="B216" s="754"/>
      <c r="C216" s="450" t="s">
        <v>748</v>
      </c>
      <c r="D216" s="451"/>
      <c r="E216" s="450" t="s">
        <v>728</v>
      </c>
      <c r="F216" s="451"/>
      <c r="G216" s="471" t="s">
        <v>1089</v>
      </c>
      <c r="H216" s="472"/>
      <c r="I216" s="472"/>
      <c r="J216" s="473"/>
      <c r="K216" s="447" t="s">
        <v>1268</v>
      </c>
      <c r="L216" s="448"/>
      <c r="M216" s="448"/>
      <c r="N216" s="448"/>
      <c r="O216" s="448"/>
      <c r="P216" s="448"/>
      <c r="Q216" s="448"/>
      <c r="R216" s="448"/>
      <c r="S216" s="448"/>
      <c r="T216" s="449"/>
      <c r="U216" s="255"/>
    </row>
    <row r="217" spans="2:21" s="3" customFormat="1" ht="112.15" customHeight="1" x14ac:dyDescent="0.2">
      <c r="B217" s="754"/>
      <c r="C217" s="450" t="s">
        <v>1014</v>
      </c>
      <c r="D217" s="451"/>
      <c r="E217" s="450"/>
      <c r="F217" s="451"/>
      <c r="G217" s="471" t="s">
        <v>1015</v>
      </c>
      <c r="H217" s="472"/>
      <c r="I217" s="472"/>
      <c r="J217" s="473"/>
      <c r="K217" s="447" t="s">
        <v>1159</v>
      </c>
      <c r="L217" s="448"/>
      <c r="M217" s="448"/>
      <c r="N217" s="448"/>
      <c r="O217" s="448"/>
      <c r="P217" s="448"/>
      <c r="Q217" s="448"/>
      <c r="R217" s="448"/>
      <c r="S217" s="448"/>
      <c r="T217" s="449"/>
      <c r="U217" s="255"/>
    </row>
    <row r="218" spans="2:21" s="3" customFormat="1" ht="110.45" customHeight="1" x14ac:dyDescent="0.2">
      <c r="B218" s="754"/>
      <c r="C218" s="450" t="s">
        <v>1016</v>
      </c>
      <c r="D218" s="451"/>
      <c r="E218" s="450"/>
      <c r="F218" s="451"/>
      <c r="G218" s="471" t="s">
        <v>1017</v>
      </c>
      <c r="H218" s="472"/>
      <c r="I218" s="472"/>
      <c r="J218" s="473"/>
      <c r="K218" s="447" t="s">
        <v>1269</v>
      </c>
      <c r="L218" s="448"/>
      <c r="M218" s="448"/>
      <c r="N218" s="448"/>
      <c r="O218" s="448"/>
      <c r="P218" s="448"/>
      <c r="Q218" s="448"/>
      <c r="R218" s="448"/>
      <c r="S218" s="448"/>
      <c r="T218" s="449"/>
      <c r="U218" s="255"/>
    </row>
    <row r="219" spans="2:21" s="3" customFormat="1" ht="212.45" customHeight="1" x14ac:dyDescent="0.2">
      <c r="B219" s="98"/>
      <c r="C219" s="450" t="s">
        <v>506</v>
      </c>
      <c r="D219" s="451"/>
      <c r="E219" s="450" t="s">
        <v>744</v>
      </c>
      <c r="F219" s="451"/>
      <c r="G219" s="471" t="s">
        <v>954</v>
      </c>
      <c r="H219" s="472"/>
      <c r="I219" s="472"/>
      <c r="J219" s="473"/>
      <c r="K219" s="447" t="s">
        <v>1160</v>
      </c>
      <c r="L219" s="448"/>
      <c r="M219" s="448"/>
      <c r="N219" s="448"/>
      <c r="O219" s="448"/>
      <c r="P219" s="448"/>
      <c r="Q219" s="448"/>
      <c r="R219" s="448"/>
      <c r="S219" s="448"/>
      <c r="T219" s="449"/>
      <c r="U219" s="255"/>
    </row>
    <row r="220" spans="2:21" s="3" customFormat="1" ht="72" customHeight="1" x14ac:dyDescent="0.2">
      <c r="B220" s="98"/>
      <c r="C220" s="450" t="s">
        <v>494</v>
      </c>
      <c r="D220" s="451"/>
      <c r="E220" s="450"/>
      <c r="F220" s="451"/>
      <c r="G220" s="474" t="s">
        <v>727</v>
      </c>
      <c r="H220" s="474"/>
      <c r="I220" s="474"/>
      <c r="J220" s="474"/>
      <c r="K220" s="447" t="s">
        <v>1270</v>
      </c>
      <c r="L220" s="448"/>
      <c r="M220" s="448"/>
      <c r="N220" s="448"/>
      <c r="O220" s="448"/>
      <c r="P220" s="448"/>
      <c r="Q220" s="448"/>
      <c r="R220" s="448"/>
      <c r="S220" s="448"/>
      <c r="T220" s="449"/>
      <c r="U220" s="255"/>
    </row>
    <row r="221" spans="2:21" s="3" customFormat="1" ht="97.15" customHeight="1" x14ac:dyDescent="0.2">
      <c r="B221" s="98"/>
      <c r="C221" s="450" t="s">
        <v>1090</v>
      </c>
      <c r="D221" s="451"/>
      <c r="E221" s="450"/>
      <c r="F221" s="451"/>
      <c r="G221" s="474" t="s">
        <v>1271</v>
      </c>
      <c r="H221" s="474"/>
      <c r="I221" s="474"/>
      <c r="J221" s="474"/>
      <c r="K221" s="752" t="s">
        <v>1272</v>
      </c>
      <c r="L221" s="752"/>
      <c r="M221" s="752"/>
      <c r="N221" s="752"/>
      <c r="O221" s="752"/>
      <c r="P221" s="752"/>
      <c r="Q221" s="752"/>
      <c r="R221" s="752"/>
      <c r="S221" s="752"/>
      <c r="T221" s="752"/>
      <c r="U221" s="255"/>
    </row>
    <row r="222" spans="2:21" s="3" customFormat="1" ht="57.6" customHeight="1" x14ac:dyDescent="0.2">
      <c r="B222" s="111"/>
      <c r="C222" s="450" t="s">
        <v>1018</v>
      </c>
      <c r="D222" s="451"/>
      <c r="E222" s="450"/>
      <c r="F222" s="451"/>
      <c r="G222" s="474" t="s">
        <v>1019</v>
      </c>
      <c r="H222" s="474"/>
      <c r="I222" s="474"/>
      <c r="J222" s="474"/>
      <c r="K222" s="447" t="s">
        <v>1161</v>
      </c>
      <c r="L222" s="448"/>
      <c r="M222" s="448"/>
      <c r="N222" s="448"/>
      <c r="O222" s="448"/>
      <c r="P222" s="448"/>
      <c r="Q222" s="448"/>
      <c r="R222" s="448"/>
      <c r="S222" s="448"/>
      <c r="T222" s="449"/>
      <c r="U222" s="255"/>
    </row>
    <row r="223" spans="2:21" s="3" customFormat="1" ht="123.6" customHeight="1" x14ac:dyDescent="0.2">
      <c r="B223" s="111"/>
      <c r="C223" s="450" t="s">
        <v>1020</v>
      </c>
      <c r="D223" s="451"/>
      <c r="E223" s="450"/>
      <c r="F223" s="451"/>
      <c r="G223" s="474" t="s">
        <v>1021</v>
      </c>
      <c r="H223" s="474"/>
      <c r="I223" s="474"/>
      <c r="J223" s="474"/>
      <c r="K223" s="447" t="s">
        <v>1273</v>
      </c>
      <c r="L223" s="448"/>
      <c r="M223" s="448"/>
      <c r="N223" s="448"/>
      <c r="O223" s="448"/>
      <c r="P223" s="448"/>
      <c r="Q223" s="448"/>
      <c r="R223" s="448"/>
      <c r="S223" s="448"/>
      <c r="T223" s="449"/>
      <c r="U223" s="255"/>
    </row>
    <row r="224" spans="2:21" s="3" customFormat="1" ht="70.150000000000006" customHeight="1" x14ac:dyDescent="0.2">
      <c r="B224" s="112"/>
      <c r="C224" s="450" t="s">
        <v>745</v>
      </c>
      <c r="D224" s="451"/>
      <c r="E224" s="450"/>
      <c r="F224" s="451"/>
      <c r="G224" s="474" t="s">
        <v>1091</v>
      </c>
      <c r="H224" s="474"/>
      <c r="I224" s="474"/>
      <c r="J224" s="474"/>
      <c r="K224" s="447" t="s">
        <v>1124</v>
      </c>
      <c r="L224" s="448"/>
      <c r="M224" s="448"/>
      <c r="N224" s="448"/>
      <c r="O224" s="448"/>
      <c r="P224" s="448"/>
      <c r="Q224" s="448"/>
      <c r="R224" s="448"/>
      <c r="S224" s="448"/>
      <c r="T224" s="449"/>
      <c r="U224" s="255"/>
    </row>
    <row r="225" spans="2:21" s="3" customFormat="1" ht="71.45" customHeight="1" x14ac:dyDescent="0.2">
      <c r="B225" s="112"/>
      <c r="C225" s="450" t="s">
        <v>589</v>
      </c>
      <c r="D225" s="451"/>
      <c r="E225" s="450"/>
      <c r="F225" s="451"/>
      <c r="G225" s="471" t="s">
        <v>590</v>
      </c>
      <c r="H225" s="472"/>
      <c r="I225" s="472"/>
      <c r="J225" s="473"/>
      <c r="K225" s="447" t="s">
        <v>978</v>
      </c>
      <c r="L225" s="448"/>
      <c r="M225" s="448"/>
      <c r="N225" s="448"/>
      <c r="O225" s="448"/>
      <c r="P225" s="448"/>
      <c r="Q225" s="448"/>
      <c r="R225" s="448"/>
      <c r="S225" s="448"/>
      <c r="T225" s="449"/>
      <c r="U225" s="255"/>
    </row>
    <row r="226" spans="2:21" s="3" customFormat="1" ht="171.6" customHeight="1" x14ac:dyDescent="0.2">
      <c r="B226" s="113"/>
      <c r="C226" s="450" t="s">
        <v>1022</v>
      </c>
      <c r="D226" s="451"/>
      <c r="E226" s="450"/>
      <c r="F226" s="451"/>
      <c r="G226" s="471" t="s">
        <v>1274</v>
      </c>
      <c r="H226" s="472"/>
      <c r="I226" s="472"/>
      <c r="J226" s="473"/>
      <c r="K226" s="447" t="s">
        <v>1275</v>
      </c>
      <c r="L226" s="448"/>
      <c r="M226" s="448"/>
      <c r="N226" s="448"/>
      <c r="O226" s="448"/>
      <c r="P226" s="448"/>
      <c r="Q226" s="448"/>
      <c r="R226" s="448"/>
      <c r="S226" s="448"/>
      <c r="T226" s="449"/>
      <c r="U226" s="255"/>
    </row>
    <row r="227" spans="2:21" s="3" customFormat="1" ht="100.15" customHeight="1" x14ac:dyDescent="0.2">
      <c r="B227" s="113"/>
      <c r="C227" s="450" t="s">
        <v>1023</v>
      </c>
      <c r="D227" s="451"/>
      <c r="E227" s="450"/>
      <c r="F227" s="451"/>
      <c r="G227" s="471" t="s">
        <v>1024</v>
      </c>
      <c r="H227" s="472"/>
      <c r="I227" s="472"/>
      <c r="J227" s="473"/>
      <c r="K227" s="447" t="s">
        <v>1162</v>
      </c>
      <c r="L227" s="448"/>
      <c r="M227" s="448"/>
      <c r="N227" s="448"/>
      <c r="O227" s="448"/>
      <c r="P227" s="448"/>
      <c r="Q227" s="448"/>
      <c r="R227" s="448"/>
      <c r="S227" s="448"/>
      <c r="T227" s="449"/>
      <c r="U227" s="255"/>
    </row>
    <row r="228" spans="2:21" s="3" customFormat="1" ht="128.44999999999999" customHeight="1" x14ac:dyDescent="0.2">
      <c r="B228" s="113"/>
      <c r="C228" s="450" t="s">
        <v>991</v>
      </c>
      <c r="D228" s="451"/>
      <c r="E228" s="450"/>
      <c r="F228" s="451"/>
      <c r="G228" s="471" t="s">
        <v>1069</v>
      </c>
      <c r="H228" s="472"/>
      <c r="I228" s="472"/>
      <c r="J228" s="473"/>
      <c r="K228" s="447" t="s">
        <v>1276</v>
      </c>
      <c r="L228" s="448"/>
      <c r="M228" s="448"/>
      <c r="N228" s="448"/>
      <c r="O228" s="448"/>
      <c r="P228" s="448"/>
      <c r="Q228" s="448"/>
      <c r="R228" s="448"/>
      <c r="S228" s="448"/>
      <c r="T228" s="449"/>
      <c r="U228" s="255"/>
    </row>
    <row r="229" spans="2:21" s="3" customFormat="1" ht="137.44999999999999" customHeight="1" x14ac:dyDescent="0.2">
      <c r="B229" s="112"/>
      <c r="C229" s="450" t="s">
        <v>1025</v>
      </c>
      <c r="D229" s="451"/>
      <c r="E229" s="450" t="s">
        <v>1026</v>
      </c>
      <c r="F229" s="451"/>
      <c r="G229" s="471" t="s">
        <v>1027</v>
      </c>
      <c r="H229" s="472"/>
      <c r="I229" s="472"/>
      <c r="J229" s="473"/>
      <c r="K229" s="447" t="s">
        <v>1277</v>
      </c>
      <c r="L229" s="448"/>
      <c r="M229" s="448"/>
      <c r="N229" s="448"/>
      <c r="O229" s="448"/>
      <c r="P229" s="448"/>
      <c r="Q229" s="448"/>
      <c r="R229" s="448"/>
      <c r="S229" s="448"/>
      <c r="T229" s="449"/>
      <c r="U229" s="255"/>
    </row>
    <row r="230" spans="2:21" s="3" customFormat="1" ht="96.6" customHeight="1" x14ac:dyDescent="0.2">
      <c r="B230" s="123"/>
      <c r="C230" s="450" t="s">
        <v>1028</v>
      </c>
      <c r="D230" s="451"/>
      <c r="E230" s="450"/>
      <c r="F230" s="451"/>
      <c r="G230" s="471" t="s">
        <v>1029</v>
      </c>
      <c r="H230" s="472"/>
      <c r="I230" s="472"/>
      <c r="J230" s="473"/>
      <c r="K230" s="447" t="s">
        <v>1092</v>
      </c>
      <c r="L230" s="448"/>
      <c r="M230" s="448"/>
      <c r="N230" s="448"/>
      <c r="O230" s="448"/>
      <c r="P230" s="448"/>
      <c r="Q230" s="448"/>
      <c r="R230" s="448"/>
      <c r="S230" s="448"/>
      <c r="T230" s="449"/>
      <c r="U230" s="255"/>
    </row>
    <row r="231" spans="2:21" s="3" customFormat="1" ht="85.9" customHeight="1" x14ac:dyDescent="0.2">
      <c r="B231" s="123"/>
      <c r="C231" s="450" t="s">
        <v>1030</v>
      </c>
      <c r="D231" s="451"/>
      <c r="E231" s="450" t="s">
        <v>1031</v>
      </c>
      <c r="F231" s="451"/>
      <c r="G231" s="471" t="s">
        <v>1032</v>
      </c>
      <c r="H231" s="472"/>
      <c r="I231" s="472"/>
      <c r="J231" s="473"/>
      <c r="K231" s="447" t="s">
        <v>1163</v>
      </c>
      <c r="L231" s="448"/>
      <c r="M231" s="448"/>
      <c r="N231" s="448"/>
      <c r="O231" s="448"/>
      <c r="P231" s="448"/>
      <c r="Q231" s="448"/>
      <c r="R231" s="448"/>
      <c r="S231" s="448"/>
      <c r="T231" s="449"/>
      <c r="U231" s="255"/>
    </row>
    <row r="232" spans="2:21" s="3" customFormat="1" ht="315" customHeight="1" x14ac:dyDescent="0.2">
      <c r="B232" s="124"/>
      <c r="C232" s="450" t="s">
        <v>720</v>
      </c>
      <c r="D232" s="451"/>
      <c r="E232" s="450" t="s">
        <v>753</v>
      </c>
      <c r="F232" s="451"/>
      <c r="G232" s="471" t="s">
        <v>1033</v>
      </c>
      <c r="H232" s="472"/>
      <c r="I232" s="472"/>
      <c r="J232" s="473"/>
      <c r="K232" s="447" t="s">
        <v>1278</v>
      </c>
      <c r="L232" s="448"/>
      <c r="M232" s="448"/>
      <c r="N232" s="448"/>
      <c r="O232" s="448"/>
      <c r="P232" s="448"/>
      <c r="Q232" s="448"/>
      <c r="R232" s="448"/>
      <c r="S232" s="448"/>
      <c r="T232" s="449"/>
      <c r="U232" s="255"/>
    </row>
    <row r="233" spans="2:21" s="3" customFormat="1" ht="88.15" customHeight="1" x14ac:dyDescent="0.2">
      <c r="B233" s="134"/>
      <c r="C233" s="450" t="s">
        <v>1122</v>
      </c>
      <c r="D233" s="451"/>
      <c r="E233" s="450"/>
      <c r="F233" s="451"/>
      <c r="G233" s="471" t="s">
        <v>1123</v>
      </c>
      <c r="H233" s="472"/>
      <c r="I233" s="472"/>
      <c r="J233" s="473"/>
      <c r="K233" s="447" t="s">
        <v>1279</v>
      </c>
      <c r="L233" s="448"/>
      <c r="M233" s="448"/>
      <c r="N233" s="448"/>
      <c r="O233" s="448"/>
      <c r="P233" s="448"/>
      <c r="Q233" s="448"/>
      <c r="R233" s="448"/>
      <c r="S233" s="448"/>
      <c r="T233" s="449"/>
      <c r="U233" s="255"/>
    </row>
    <row r="234" spans="2:21" s="3" customFormat="1" ht="123.6" customHeight="1" x14ac:dyDescent="0.2">
      <c r="B234" s="269"/>
      <c r="C234" s="450" t="s">
        <v>1093</v>
      </c>
      <c r="D234" s="451"/>
      <c r="E234" s="450"/>
      <c r="F234" s="451"/>
      <c r="G234" s="471" t="s">
        <v>1094</v>
      </c>
      <c r="H234" s="472"/>
      <c r="I234" s="472"/>
      <c r="J234" s="473"/>
      <c r="K234" s="447" t="s">
        <v>1280</v>
      </c>
      <c r="L234" s="448"/>
      <c r="M234" s="448"/>
      <c r="N234" s="448"/>
      <c r="O234" s="448"/>
      <c r="P234" s="448"/>
      <c r="Q234" s="448"/>
      <c r="R234" s="448"/>
      <c r="S234" s="448"/>
      <c r="T234" s="449"/>
      <c r="U234" s="255"/>
    </row>
    <row r="235" spans="2:21" s="3" customFormat="1" ht="55.15" customHeight="1" x14ac:dyDescent="0.2">
      <c r="B235" s="295"/>
      <c r="C235" s="450" t="s">
        <v>721</v>
      </c>
      <c r="D235" s="451"/>
      <c r="E235" s="450"/>
      <c r="F235" s="451"/>
      <c r="G235" s="471" t="s">
        <v>722</v>
      </c>
      <c r="H235" s="472"/>
      <c r="I235" s="472"/>
      <c r="J235" s="473"/>
      <c r="K235" s="447" t="s">
        <v>1164</v>
      </c>
      <c r="L235" s="448"/>
      <c r="M235" s="448"/>
      <c r="N235" s="448"/>
      <c r="O235" s="448"/>
      <c r="P235" s="448"/>
      <c r="Q235" s="448"/>
      <c r="R235" s="448"/>
      <c r="S235" s="448"/>
      <c r="T235" s="449"/>
      <c r="U235" s="255"/>
    </row>
    <row r="236" spans="2:21" s="3" customFormat="1" ht="40.9" customHeight="1" x14ac:dyDescent="0.2">
      <c r="B236" s="295"/>
      <c r="C236" s="450"/>
      <c r="D236" s="451"/>
      <c r="E236" s="450"/>
      <c r="F236" s="451"/>
      <c r="G236" s="471" t="s">
        <v>726</v>
      </c>
      <c r="H236" s="472"/>
      <c r="I236" s="472"/>
      <c r="J236" s="473"/>
      <c r="K236" s="447" t="s">
        <v>1095</v>
      </c>
      <c r="L236" s="448"/>
      <c r="M236" s="448"/>
      <c r="N236" s="448"/>
      <c r="O236" s="448"/>
      <c r="P236" s="448"/>
      <c r="Q236" s="448"/>
      <c r="R236" s="448"/>
      <c r="S236" s="448"/>
      <c r="T236" s="449"/>
      <c r="U236" s="255"/>
    </row>
    <row r="237" spans="2:21" s="3" customFormat="1" ht="37.9" customHeight="1" x14ac:dyDescent="0.2">
      <c r="B237" s="269"/>
      <c r="C237" s="450"/>
      <c r="D237" s="451"/>
      <c r="E237" s="450"/>
      <c r="F237" s="451"/>
      <c r="G237" s="454" t="s">
        <v>492</v>
      </c>
      <c r="H237" s="478"/>
      <c r="I237" s="478"/>
      <c r="J237" s="455"/>
      <c r="K237" s="447" t="s">
        <v>1058</v>
      </c>
      <c r="L237" s="448"/>
      <c r="M237" s="448"/>
      <c r="N237" s="448"/>
      <c r="O237" s="448"/>
      <c r="P237" s="448"/>
      <c r="Q237" s="448"/>
      <c r="R237" s="448"/>
      <c r="S237" s="448"/>
      <c r="T237" s="449"/>
      <c r="U237" s="255"/>
    </row>
    <row r="238" spans="2:21" s="22" customFormat="1" x14ac:dyDescent="0.2">
      <c r="B238" s="749"/>
      <c r="C238" s="750"/>
      <c r="D238" s="750"/>
      <c r="E238" s="750"/>
      <c r="F238" s="750"/>
      <c r="G238" s="750"/>
      <c r="H238" s="750"/>
      <c r="I238" s="750"/>
      <c r="J238" s="750"/>
      <c r="K238" s="750"/>
      <c r="L238" s="750"/>
      <c r="M238" s="750"/>
      <c r="N238" s="750"/>
      <c r="O238" s="750"/>
      <c r="P238" s="750"/>
      <c r="Q238" s="750"/>
      <c r="R238" s="750"/>
      <c r="S238" s="750"/>
      <c r="T238" s="751"/>
    </row>
    <row r="239" spans="2:21" s="22" customFormat="1" ht="30.4" customHeight="1" x14ac:dyDescent="0.2">
      <c r="B239" s="524" t="s">
        <v>86</v>
      </c>
      <c r="C239" s="517" t="s">
        <v>405</v>
      </c>
      <c r="D239" s="518"/>
      <c r="E239" s="518"/>
      <c r="F239" s="518"/>
      <c r="G239" s="518"/>
      <c r="H239" s="518"/>
      <c r="I239" s="518"/>
      <c r="J239" s="518"/>
      <c r="K239" s="518"/>
      <c r="L239" s="518"/>
      <c r="M239" s="518"/>
      <c r="N239" s="518"/>
      <c r="O239" s="518"/>
      <c r="P239" s="518"/>
      <c r="Q239" s="518"/>
      <c r="R239" s="518"/>
      <c r="S239" s="518"/>
      <c r="T239" s="519"/>
    </row>
    <row r="240" spans="2:21" s="3" customFormat="1" ht="14.1" customHeight="1" x14ac:dyDescent="0.2">
      <c r="B240" s="525"/>
      <c r="C240" s="479" t="s">
        <v>114</v>
      </c>
      <c r="D240" s="480"/>
      <c r="E240" s="480"/>
      <c r="F240" s="480"/>
      <c r="G240" s="480"/>
      <c r="H240" s="480"/>
      <c r="I240" s="480"/>
      <c r="J240" s="480"/>
      <c r="K240" s="480"/>
      <c r="L240" s="481"/>
      <c r="M240" s="558"/>
      <c r="N240" s="559"/>
      <c r="O240" s="559"/>
      <c r="P240" s="559"/>
      <c r="Q240" s="559"/>
      <c r="R240" s="559"/>
      <c r="S240" s="559"/>
      <c r="T240" s="560"/>
    </row>
    <row r="241" spans="2:22" s="3" customFormat="1" ht="15" customHeight="1" x14ac:dyDescent="0.2">
      <c r="B241" s="525"/>
      <c r="C241" s="407" t="s">
        <v>72</v>
      </c>
      <c r="D241" s="407"/>
      <c r="E241" s="407"/>
      <c r="F241" s="407" t="s">
        <v>348</v>
      </c>
      <c r="G241" s="407"/>
      <c r="H241" s="407" t="s">
        <v>62</v>
      </c>
      <c r="I241" s="407"/>
      <c r="J241" s="407" t="s">
        <v>73</v>
      </c>
      <c r="K241" s="407"/>
      <c r="L241" s="407"/>
      <c r="M241" s="569"/>
      <c r="N241" s="570"/>
      <c r="O241" s="570"/>
      <c r="P241" s="570"/>
      <c r="Q241" s="570"/>
      <c r="R241" s="570"/>
      <c r="S241" s="570"/>
      <c r="T241" s="571"/>
    </row>
    <row r="242" spans="2:22" s="3" customFormat="1" ht="21.75" customHeight="1" x14ac:dyDescent="0.2">
      <c r="B242" s="525"/>
      <c r="C242" s="564" t="s">
        <v>74</v>
      </c>
      <c r="D242" s="565"/>
      <c r="E242" s="566"/>
      <c r="F242" s="567">
        <v>1</v>
      </c>
      <c r="G242" s="568"/>
      <c r="H242" s="567">
        <v>1</v>
      </c>
      <c r="I242" s="568"/>
      <c r="J242" s="567">
        <f>F242-H242</f>
        <v>0</v>
      </c>
      <c r="K242" s="572"/>
      <c r="L242" s="568"/>
      <c r="M242" s="569"/>
      <c r="N242" s="570"/>
      <c r="O242" s="570"/>
      <c r="P242" s="570"/>
      <c r="Q242" s="570"/>
      <c r="R242" s="570"/>
      <c r="S242" s="570"/>
      <c r="T242" s="571"/>
      <c r="V242" s="73"/>
    </row>
    <row r="243" spans="2:22" s="3" customFormat="1" ht="22.5" customHeight="1" x14ac:dyDescent="0.2">
      <c r="B243" s="525"/>
      <c r="C243" s="61"/>
      <c r="D243" s="61"/>
      <c r="E243" s="61"/>
      <c r="F243" s="60"/>
      <c r="G243" s="60"/>
      <c r="H243" s="60"/>
      <c r="I243" s="60"/>
      <c r="J243" s="60"/>
      <c r="K243" s="60"/>
      <c r="L243" s="60"/>
      <c r="M243" s="569"/>
      <c r="N243" s="570"/>
      <c r="O243" s="570"/>
      <c r="P243" s="570"/>
      <c r="Q243" s="570"/>
      <c r="R243" s="570"/>
      <c r="S243" s="570"/>
      <c r="T243" s="571"/>
    </row>
    <row r="244" spans="2:22" s="3" customFormat="1" ht="37.9" customHeight="1" x14ac:dyDescent="0.2">
      <c r="B244" s="525"/>
      <c r="C244" s="414" t="s">
        <v>75</v>
      </c>
      <c r="D244" s="415"/>
      <c r="E244" s="414" t="s">
        <v>64</v>
      </c>
      <c r="F244" s="415"/>
      <c r="G244" s="63" t="s">
        <v>76</v>
      </c>
      <c r="H244" s="526" t="s">
        <v>77</v>
      </c>
      <c r="I244" s="527"/>
      <c r="J244" s="63" t="s">
        <v>78</v>
      </c>
      <c r="K244" s="526" t="s">
        <v>79</v>
      </c>
      <c r="L244" s="527"/>
      <c r="M244" s="569"/>
      <c r="N244" s="570"/>
      <c r="O244" s="570"/>
      <c r="P244" s="570"/>
      <c r="Q244" s="570"/>
      <c r="R244" s="570"/>
      <c r="S244" s="570"/>
      <c r="T244" s="571"/>
    </row>
    <row r="245" spans="2:22" s="3" customFormat="1" ht="22.5" customHeight="1" x14ac:dyDescent="0.2">
      <c r="B245" s="525"/>
      <c r="C245" s="528">
        <v>42689</v>
      </c>
      <c r="D245" s="529"/>
      <c r="E245" s="528">
        <v>42840</v>
      </c>
      <c r="F245" s="529"/>
      <c r="G245" s="17">
        <f>+K146</f>
        <v>151</v>
      </c>
      <c r="H245" s="574">
        <f>100/G245</f>
        <v>0.66225165562913912</v>
      </c>
      <c r="I245" s="575"/>
      <c r="J245" s="17">
        <v>20</v>
      </c>
      <c r="K245" s="531">
        <v>100</v>
      </c>
      <c r="L245" s="532"/>
      <c r="M245" s="569"/>
      <c r="N245" s="570"/>
      <c r="O245" s="570"/>
      <c r="P245" s="570"/>
      <c r="Q245" s="570"/>
      <c r="R245" s="570"/>
      <c r="S245" s="570"/>
      <c r="T245" s="571"/>
    </row>
    <row r="246" spans="2:22" s="3" customFormat="1" ht="15.75" customHeight="1" x14ac:dyDescent="0.2">
      <c r="B246" s="525"/>
      <c r="C246" s="61"/>
      <c r="D246" s="62"/>
      <c r="E246" s="59"/>
      <c r="F246" s="17"/>
      <c r="G246" s="20"/>
      <c r="H246" s="20"/>
      <c r="I246" s="17"/>
      <c r="J246" s="19"/>
      <c r="K246" s="19"/>
      <c r="L246" s="60"/>
      <c r="M246" s="569"/>
      <c r="N246" s="570"/>
      <c r="O246" s="570"/>
      <c r="P246" s="570"/>
      <c r="Q246" s="570"/>
      <c r="R246" s="570"/>
      <c r="S246" s="570"/>
      <c r="T246" s="571"/>
    </row>
    <row r="247" spans="2:22" s="3" customFormat="1" ht="29.25" customHeight="1" x14ac:dyDescent="0.2">
      <c r="B247" s="525"/>
      <c r="C247" s="479" t="s">
        <v>80</v>
      </c>
      <c r="D247" s="480"/>
      <c r="E247" s="480"/>
      <c r="F247" s="480"/>
      <c r="G247" s="480"/>
      <c r="H247" s="480"/>
      <c r="I247" s="480"/>
      <c r="J247" s="480"/>
      <c r="K247" s="480"/>
      <c r="L247" s="481"/>
      <c r="M247" s="569"/>
      <c r="N247" s="570"/>
      <c r="O247" s="570"/>
      <c r="P247" s="570"/>
      <c r="Q247" s="570"/>
      <c r="R247" s="570"/>
      <c r="S247" s="570"/>
      <c r="T247" s="571"/>
      <c r="V247" s="23"/>
    </row>
    <row r="248" spans="2:22" s="3" customFormat="1" ht="40.5" customHeight="1" x14ac:dyDescent="0.2">
      <c r="B248" s="525"/>
      <c r="C248" s="530" t="s">
        <v>87</v>
      </c>
      <c r="D248" s="530"/>
      <c r="E248" s="530"/>
      <c r="F248" s="71">
        <v>25</v>
      </c>
      <c r="G248" s="485" t="s">
        <v>88</v>
      </c>
      <c r="H248" s="485"/>
      <c r="I248" s="21">
        <v>15</v>
      </c>
      <c r="J248" s="485" t="s">
        <v>89</v>
      </c>
      <c r="K248" s="485"/>
      <c r="L248" s="59">
        <v>10</v>
      </c>
      <c r="M248" s="561"/>
      <c r="N248" s="562"/>
      <c r="O248" s="562"/>
      <c r="P248" s="562"/>
      <c r="Q248" s="562"/>
      <c r="R248" s="562"/>
      <c r="S248" s="562"/>
      <c r="T248" s="563"/>
    </row>
    <row r="249" spans="2:22" s="3" customFormat="1" ht="27" customHeight="1" x14ac:dyDescent="0.2">
      <c r="B249" s="525"/>
      <c r="C249" s="533" t="s">
        <v>90</v>
      </c>
      <c r="D249" s="534"/>
      <c r="E249" s="534"/>
      <c r="F249" s="534"/>
      <c r="G249" s="534"/>
      <c r="H249" s="534"/>
      <c r="I249" s="534"/>
      <c r="J249" s="534"/>
      <c r="K249" s="534"/>
      <c r="L249" s="534"/>
      <c r="M249" s="534"/>
      <c r="N249" s="534"/>
      <c r="O249" s="534"/>
      <c r="P249" s="534"/>
      <c r="Q249" s="534"/>
      <c r="R249" s="534"/>
      <c r="S249" s="534"/>
      <c r="T249" s="535"/>
    </row>
    <row r="250" spans="2:22" s="3" customFormat="1" ht="22.5" customHeight="1" x14ac:dyDescent="0.2">
      <c r="B250" s="525"/>
      <c r="C250" s="499" t="s">
        <v>81</v>
      </c>
      <c r="D250" s="500"/>
      <c r="E250" s="500"/>
      <c r="F250" s="501"/>
      <c r="G250" s="516" t="s">
        <v>91</v>
      </c>
      <c r="H250" s="516"/>
      <c r="I250" s="516"/>
      <c r="J250" s="407" t="s">
        <v>92</v>
      </c>
      <c r="K250" s="407"/>
      <c r="L250" s="407"/>
      <c r="M250" s="558" t="s">
        <v>82</v>
      </c>
      <c r="N250" s="559"/>
      <c r="O250" s="559"/>
      <c r="P250" s="559"/>
      <c r="Q250" s="559"/>
      <c r="R250" s="559"/>
      <c r="S250" s="559"/>
      <c r="T250" s="560"/>
    </row>
    <row r="251" spans="2:22" s="3" customFormat="1" ht="32.25" customHeight="1" x14ac:dyDescent="0.2">
      <c r="B251" s="525"/>
      <c r="C251" s="516" t="s">
        <v>83</v>
      </c>
      <c r="D251" s="516"/>
      <c r="E251" s="499" t="s">
        <v>349</v>
      </c>
      <c r="F251" s="501"/>
      <c r="G251" s="516"/>
      <c r="H251" s="516"/>
      <c r="I251" s="516"/>
      <c r="J251" s="407"/>
      <c r="K251" s="407"/>
      <c r="L251" s="407"/>
      <c r="M251" s="561"/>
      <c r="N251" s="562"/>
      <c r="O251" s="562"/>
      <c r="P251" s="562"/>
      <c r="Q251" s="562"/>
      <c r="R251" s="562"/>
      <c r="S251" s="562"/>
      <c r="T251" s="563"/>
    </row>
    <row r="252" spans="2:22" s="3" customFormat="1" ht="31.5" customHeight="1" x14ac:dyDescent="0.2">
      <c r="B252" s="525"/>
      <c r="C252" s="542" t="s">
        <v>406</v>
      </c>
      <c r="D252" s="542"/>
      <c r="E252" s="542" t="s">
        <v>407</v>
      </c>
      <c r="F252" s="542"/>
      <c r="G252" s="453" t="s">
        <v>408</v>
      </c>
      <c r="H252" s="453"/>
      <c r="I252" s="453"/>
      <c r="J252" s="510">
        <v>1</v>
      </c>
      <c r="K252" s="510"/>
      <c r="L252" s="510"/>
      <c r="M252" s="520" t="s">
        <v>410</v>
      </c>
      <c r="N252" s="520"/>
      <c r="O252" s="520"/>
      <c r="P252" s="520"/>
      <c r="Q252" s="520"/>
      <c r="R252" s="520"/>
      <c r="S252" s="520"/>
      <c r="T252" s="520"/>
    </row>
    <row r="253" spans="2:22" s="3" customFormat="1" ht="15" customHeight="1" x14ac:dyDescent="0.2">
      <c r="B253" s="414"/>
      <c r="C253" s="502"/>
      <c r="D253" s="502"/>
      <c r="E253" s="502"/>
      <c r="F253" s="502"/>
      <c r="G253" s="502"/>
      <c r="H253" s="502"/>
      <c r="I253" s="502"/>
      <c r="J253" s="502"/>
      <c r="K253" s="502"/>
      <c r="L253" s="502"/>
      <c r="M253" s="502"/>
      <c r="N253" s="502"/>
      <c r="O253" s="502"/>
      <c r="P253" s="502"/>
      <c r="Q253" s="502"/>
      <c r="R253" s="502"/>
      <c r="S253" s="502"/>
      <c r="T253" s="415"/>
    </row>
    <row r="254" spans="2:22" s="3" customFormat="1" ht="27.4" customHeight="1" x14ac:dyDescent="0.2">
      <c r="B254" s="517" t="s">
        <v>69</v>
      </c>
      <c r="C254" s="518"/>
      <c r="D254" s="518"/>
      <c r="E254" s="518"/>
      <c r="F254" s="518"/>
      <c r="G254" s="518"/>
      <c r="H254" s="518"/>
      <c r="I254" s="518"/>
      <c r="J254" s="518"/>
      <c r="K254" s="518"/>
      <c r="L254" s="518"/>
      <c r="M254" s="518"/>
      <c r="N254" s="518"/>
      <c r="O254" s="518"/>
      <c r="P254" s="518"/>
      <c r="Q254" s="518"/>
      <c r="R254" s="518"/>
      <c r="S254" s="518"/>
      <c r="T254" s="519"/>
    </row>
    <row r="255" spans="2:22" s="3" customFormat="1" ht="22.5" customHeight="1" x14ac:dyDescent="0.2">
      <c r="B255" s="479" t="s">
        <v>114</v>
      </c>
      <c r="C255" s="480"/>
      <c r="D255" s="480"/>
      <c r="E255" s="480"/>
      <c r="F255" s="480"/>
      <c r="G255" s="480"/>
      <c r="H255" s="480"/>
      <c r="I255" s="480"/>
      <c r="J255" s="480"/>
      <c r="K255" s="481"/>
      <c r="L255" s="414"/>
      <c r="M255" s="502"/>
      <c r="N255" s="502"/>
      <c r="O255" s="502"/>
      <c r="P255" s="502"/>
      <c r="Q255" s="502"/>
      <c r="R255" s="502"/>
      <c r="S255" s="502"/>
      <c r="T255" s="415"/>
    </row>
    <row r="256" spans="2:22" s="3" customFormat="1" ht="22.5" customHeight="1" x14ac:dyDescent="0.2">
      <c r="B256" s="407" t="s">
        <v>72</v>
      </c>
      <c r="C256" s="407"/>
      <c r="D256" s="407"/>
      <c r="E256" s="414" t="s">
        <v>348</v>
      </c>
      <c r="F256" s="415"/>
      <c r="G256" s="407" t="s">
        <v>62</v>
      </c>
      <c r="H256" s="407"/>
      <c r="I256" s="407" t="s">
        <v>85</v>
      </c>
      <c r="J256" s="407"/>
      <c r="K256" s="407"/>
      <c r="L256" s="546"/>
      <c r="M256" s="547"/>
      <c r="N256" s="547"/>
      <c r="O256" s="547"/>
      <c r="P256" s="547"/>
      <c r="Q256" s="547"/>
      <c r="R256" s="547"/>
      <c r="S256" s="547"/>
      <c r="T256" s="548"/>
    </row>
    <row r="257" spans="2:21" s="3" customFormat="1" ht="22.5" customHeight="1" x14ac:dyDescent="0.2">
      <c r="B257" s="485" t="s">
        <v>74</v>
      </c>
      <c r="C257" s="485"/>
      <c r="D257" s="485"/>
      <c r="E257" s="522">
        <f>+G260/100</f>
        <v>0.80189999999999995</v>
      </c>
      <c r="F257" s="523"/>
      <c r="G257" s="521">
        <v>0.86519999999999997</v>
      </c>
      <c r="H257" s="521"/>
      <c r="I257" s="498">
        <f>+E257-G257</f>
        <v>-6.3300000000000023E-2</v>
      </c>
      <c r="J257" s="498"/>
      <c r="K257" s="498"/>
      <c r="L257" s="549"/>
      <c r="M257" s="550"/>
      <c r="N257" s="550"/>
      <c r="O257" s="550"/>
      <c r="P257" s="550"/>
      <c r="Q257" s="550"/>
      <c r="R257" s="550"/>
      <c r="S257" s="550"/>
      <c r="T257" s="551"/>
    </row>
    <row r="258" spans="2:21" s="3" customFormat="1" ht="22.5" customHeight="1" x14ac:dyDescent="0.2">
      <c r="B258" s="495"/>
      <c r="C258" s="496"/>
      <c r="D258" s="496"/>
      <c r="E258" s="496"/>
      <c r="F258" s="496"/>
      <c r="G258" s="496"/>
      <c r="H258" s="496"/>
      <c r="I258" s="496"/>
      <c r="J258" s="496"/>
      <c r="K258" s="497"/>
      <c r="L258" s="549"/>
      <c r="M258" s="550"/>
      <c r="N258" s="550"/>
      <c r="O258" s="550"/>
      <c r="P258" s="550"/>
      <c r="Q258" s="550"/>
      <c r="R258" s="550"/>
      <c r="S258" s="550"/>
      <c r="T258" s="551"/>
    </row>
    <row r="259" spans="2:21" s="3" customFormat="1" ht="34.9" customHeight="1" x14ac:dyDescent="0.2">
      <c r="B259" s="407" t="s">
        <v>75</v>
      </c>
      <c r="C259" s="407"/>
      <c r="D259" s="407" t="s">
        <v>64</v>
      </c>
      <c r="E259" s="407"/>
      <c r="F259" s="63" t="s">
        <v>76</v>
      </c>
      <c r="G259" s="526" t="s">
        <v>79</v>
      </c>
      <c r="H259" s="573"/>
      <c r="I259" s="573"/>
      <c r="J259" s="573"/>
      <c r="K259" s="527"/>
      <c r="L259" s="549"/>
      <c r="M259" s="550"/>
      <c r="N259" s="550"/>
      <c r="O259" s="550"/>
      <c r="P259" s="550"/>
      <c r="Q259" s="550"/>
      <c r="R259" s="550"/>
      <c r="S259" s="550"/>
      <c r="T259" s="551"/>
    </row>
    <row r="260" spans="2:21" s="3" customFormat="1" ht="30" customHeight="1" x14ac:dyDescent="0.2">
      <c r="B260" s="452">
        <f>I147</f>
        <v>42684</v>
      </c>
      <c r="C260" s="453"/>
      <c r="D260" s="452">
        <f>J147</f>
        <v>44923</v>
      </c>
      <c r="E260" s="453"/>
      <c r="F260" s="17">
        <f>K147</f>
        <v>2239</v>
      </c>
      <c r="G260" s="512">
        <v>80.19</v>
      </c>
      <c r="H260" s="513"/>
      <c r="I260" s="513"/>
      <c r="J260" s="513"/>
      <c r="K260" s="514"/>
      <c r="L260" s="549"/>
      <c r="M260" s="550"/>
      <c r="N260" s="550"/>
      <c r="O260" s="550"/>
      <c r="P260" s="550"/>
      <c r="Q260" s="550"/>
      <c r="R260" s="550"/>
      <c r="S260" s="550"/>
      <c r="T260" s="551"/>
    </row>
    <row r="261" spans="2:21" s="3" customFormat="1" ht="25.5" customHeight="1" x14ac:dyDescent="0.2">
      <c r="B261" s="495"/>
      <c r="C261" s="496"/>
      <c r="D261" s="496"/>
      <c r="E261" s="496"/>
      <c r="F261" s="496"/>
      <c r="G261" s="496"/>
      <c r="H261" s="496"/>
      <c r="I261" s="496"/>
      <c r="J261" s="496"/>
      <c r="K261" s="497"/>
      <c r="L261" s="549"/>
      <c r="M261" s="550"/>
      <c r="N261" s="550"/>
      <c r="O261" s="550"/>
      <c r="P261" s="550"/>
      <c r="Q261" s="550"/>
      <c r="R261" s="550"/>
      <c r="S261" s="550"/>
      <c r="T261" s="551"/>
    </row>
    <row r="262" spans="2:21" s="3" customFormat="1" ht="24" customHeight="1" x14ac:dyDescent="0.2">
      <c r="B262" s="479" t="s">
        <v>80</v>
      </c>
      <c r="C262" s="480"/>
      <c r="D262" s="480"/>
      <c r="E262" s="480"/>
      <c r="F262" s="480"/>
      <c r="G262" s="480"/>
      <c r="H262" s="480"/>
      <c r="I262" s="480"/>
      <c r="J262" s="480"/>
      <c r="K262" s="481"/>
      <c r="L262" s="552"/>
      <c r="M262" s="553"/>
      <c r="N262" s="553"/>
      <c r="O262" s="553"/>
      <c r="P262" s="553"/>
      <c r="Q262" s="553"/>
      <c r="R262" s="553"/>
      <c r="S262" s="553"/>
      <c r="T262" s="554"/>
    </row>
    <row r="263" spans="2:21" s="3" customFormat="1" ht="37.5" customHeight="1" x14ac:dyDescent="0.2">
      <c r="B263" s="543" t="s">
        <v>93</v>
      </c>
      <c r="C263" s="544"/>
      <c r="D263" s="544"/>
      <c r="E263" s="544"/>
      <c r="F263" s="545"/>
      <c r="G263" s="515" t="s">
        <v>94</v>
      </c>
      <c r="H263" s="515"/>
      <c r="I263" s="506" t="s">
        <v>95</v>
      </c>
      <c r="J263" s="506"/>
      <c r="K263" s="64" t="s">
        <v>286</v>
      </c>
      <c r="L263" s="543" t="s">
        <v>96</v>
      </c>
      <c r="M263" s="544"/>
      <c r="N263" s="544"/>
      <c r="O263" s="544"/>
      <c r="P263" s="544"/>
      <c r="Q263" s="544"/>
      <c r="R263" s="544"/>
      <c r="S263" s="544"/>
      <c r="T263" s="545"/>
    </row>
    <row r="264" spans="2:21" s="3" customFormat="1" ht="33" customHeight="1" x14ac:dyDescent="0.25">
      <c r="B264" s="503" t="s">
        <v>97</v>
      </c>
      <c r="C264" s="504"/>
      <c r="D264" s="504"/>
      <c r="E264" s="504"/>
      <c r="F264" s="505"/>
      <c r="G264" s="407" t="s">
        <v>98</v>
      </c>
      <c r="H264" s="407"/>
      <c r="I264" s="511" t="s">
        <v>98</v>
      </c>
      <c r="J264" s="511"/>
      <c r="K264" s="24"/>
      <c r="L264" s="507"/>
      <c r="M264" s="508"/>
      <c r="N264" s="508"/>
      <c r="O264" s="508"/>
      <c r="P264" s="508"/>
      <c r="Q264" s="508"/>
      <c r="R264" s="508"/>
      <c r="S264" s="508"/>
      <c r="T264" s="509"/>
    </row>
    <row r="265" spans="2:21" s="3" customFormat="1" ht="28.15" customHeight="1" x14ac:dyDescent="0.2">
      <c r="B265" s="482" t="s">
        <v>81</v>
      </c>
      <c r="C265" s="482"/>
      <c r="D265" s="482"/>
      <c r="E265" s="482"/>
      <c r="F265" s="482" t="s">
        <v>44</v>
      </c>
      <c r="G265" s="482"/>
      <c r="H265" s="482"/>
      <c r="I265" s="482"/>
      <c r="J265" s="536" t="s">
        <v>82</v>
      </c>
      <c r="K265" s="537"/>
      <c r="L265" s="537"/>
      <c r="M265" s="537"/>
      <c r="N265" s="537"/>
      <c r="O265" s="537"/>
      <c r="P265" s="537"/>
      <c r="Q265" s="537"/>
      <c r="R265" s="537"/>
      <c r="S265" s="537"/>
      <c r="T265" s="538"/>
    </row>
    <row r="266" spans="2:21" s="3" customFormat="1" ht="28.15" customHeight="1" x14ac:dyDescent="0.2">
      <c r="B266" s="482" t="s">
        <v>83</v>
      </c>
      <c r="C266" s="482"/>
      <c r="D266" s="482" t="s">
        <v>349</v>
      </c>
      <c r="E266" s="482"/>
      <c r="F266" s="482"/>
      <c r="G266" s="482"/>
      <c r="H266" s="482"/>
      <c r="I266" s="482"/>
      <c r="J266" s="539"/>
      <c r="K266" s="540"/>
      <c r="L266" s="540"/>
      <c r="M266" s="540"/>
      <c r="N266" s="540"/>
      <c r="O266" s="540"/>
      <c r="P266" s="540"/>
      <c r="Q266" s="540"/>
      <c r="R266" s="540"/>
      <c r="S266" s="540"/>
      <c r="T266" s="541"/>
    </row>
    <row r="267" spans="2:21" s="3" customFormat="1" ht="129" customHeight="1" x14ac:dyDescent="0.2">
      <c r="B267" s="454" t="s">
        <v>1282</v>
      </c>
      <c r="C267" s="455"/>
      <c r="D267" s="454" t="s">
        <v>1283</v>
      </c>
      <c r="E267" s="455"/>
      <c r="F267" s="471" t="s">
        <v>1284</v>
      </c>
      <c r="G267" s="472"/>
      <c r="H267" s="472"/>
      <c r="I267" s="473"/>
      <c r="J267" s="447" t="s">
        <v>1285</v>
      </c>
      <c r="K267" s="448"/>
      <c r="L267" s="448"/>
      <c r="M267" s="448"/>
      <c r="N267" s="448"/>
      <c r="O267" s="448"/>
      <c r="P267" s="448"/>
      <c r="Q267" s="448"/>
      <c r="R267" s="448"/>
      <c r="S267" s="448"/>
      <c r="T267" s="449"/>
    </row>
    <row r="268" spans="2:21" s="3" customFormat="1" ht="210" customHeight="1" x14ac:dyDescent="0.2">
      <c r="B268" s="454" t="s">
        <v>521</v>
      </c>
      <c r="C268" s="455"/>
      <c r="D268" s="454" t="s">
        <v>522</v>
      </c>
      <c r="E268" s="455"/>
      <c r="F268" s="471" t="s">
        <v>740</v>
      </c>
      <c r="G268" s="472"/>
      <c r="H268" s="472"/>
      <c r="I268" s="473"/>
      <c r="J268" s="447" t="s">
        <v>1286</v>
      </c>
      <c r="K268" s="448"/>
      <c r="L268" s="448"/>
      <c r="M268" s="448"/>
      <c r="N268" s="448"/>
      <c r="O268" s="448"/>
      <c r="P268" s="448"/>
      <c r="Q268" s="448"/>
      <c r="R268" s="448"/>
      <c r="S268" s="448"/>
      <c r="T268" s="449"/>
      <c r="U268" s="255"/>
    </row>
    <row r="269" spans="2:21" s="3" customFormat="1" ht="130.15" customHeight="1" x14ac:dyDescent="0.2">
      <c r="B269" s="454" t="s">
        <v>810</v>
      </c>
      <c r="C269" s="455"/>
      <c r="D269" s="454" t="s">
        <v>811</v>
      </c>
      <c r="E269" s="455"/>
      <c r="F269" s="471" t="s">
        <v>812</v>
      </c>
      <c r="G269" s="472"/>
      <c r="H269" s="472"/>
      <c r="I269" s="473"/>
      <c r="J269" s="447" t="s">
        <v>1287</v>
      </c>
      <c r="K269" s="448"/>
      <c r="L269" s="448"/>
      <c r="M269" s="448"/>
      <c r="N269" s="448"/>
      <c r="O269" s="448"/>
      <c r="P269" s="448"/>
      <c r="Q269" s="448"/>
      <c r="R269" s="448"/>
      <c r="S269" s="448"/>
      <c r="T269" s="449"/>
      <c r="U269" s="255"/>
    </row>
    <row r="270" spans="2:21" s="3" customFormat="1" ht="39" customHeight="1" x14ac:dyDescent="0.2">
      <c r="B270" s="454" t="s">
        <v>496</v>
      </c>
      <c r="C270" s="455"/>
      <c r="D270" s="454" t="s">
        <v>497</v>
      </c>
      <c r="E270" s="455"/>
      <c r="F270" s="454" t="s">
        <v>545</v>
      </c>
      <c r="G270" s="478"/>
      <c r="H270" s="478"/>
      <c r="I270" s="455"/>
      <c r="J270" s="447" t="s">
        <v>1166</v>
      </c>
      <c r="K270" s="448"/>
      <c r="L270" s="448"/>
      <c r="M270" s="448"/>
      <c r="N270" s="448"/>
      <c r="O270" s="448"/>
      <c r="P270" s="448"/>
      <c r="Q270" s="448"/>
      <c r="R270" s="448"/>
      <c r="S270" s="448"/>
      <c r="T270" s="449"/>
      <c r="U270" s="255"/>
    </row>
    <row r="271" spans="2:21" s="3" customFormat="1" ht="84" customHeight="1" x14ac:dyDescent="0.2">
      <c r="B271" s="454" t="s">
        <v>1096</v>
      </c>
      <c r="C271" s="455"/>
      <c r="D271" s="454"/>
      <c r="E271" s="455"/>
      <c r="F271" s="454" t="s">
        <v>1097</v>
      </c>
      <c r="G271" s="478"/>
      <c r="H271" s="478"/>
      <c r="I271" s="455"/>
      <c r="J271" s="447" t="s">
        <v>992</v>
      </c>
      <c r="K271" s="448"/>
      <c r="L271" s="448"/>
      <c r="M271" s="448"/>
      <c r="N271" s="448"/>
      <c r="O271" s="448"/>
      <c r="P271" s="448"/>
      <c r="Q271" s="448"/>
      <c r="R271" s="448"/>
      <c r="S271" s="448"/>
      <c r="T271" s="449"/>
      <c r="U271" s="255"/>
    </row>
    <row r="272" spans="2:21" s="3" customFormat="1" ht="15" customHeight="1" x14ac:dyDescent="0.2">
      <c r="B272" s="414"/>
      <c r="C272" s="502"/>
      <c r="D272" s="502"/>
      <c r="E272" s="502"/>
      <c r="F272" s="502"/>
      <c r="G272" s="502"/>
      <c r="H272" s="502"/>
      <c r="I272" s="502"/>
      <c r="J272" s="502"/>
      <c r="K272" s="502"/>
      <c r="L272" s="502"/>
      <c r="M272" s="502"/>
      <c r="N272" s="502"/>
      <c r="O272" s="502"/>
      <c r="P272" s="502"/>
      <c r="Q272" s="502"/>
      <c r="R272" s="502"/>
      <c r="S272" s="502"/>
      <c r="T272" s="415"/>
    </row>
    <row r="273" spans="2:39" s="3" customFormat="1" ht="22.5" customHeight="1" x14ac:dyDescent="0.2">
      <c r="B273" s="641" t="s">
        <v>99</v>
      </c>
      <c r="C273" s="642"/>
      <c r="D273" s="642"/>
      <c r="E273" s="642"/>
      <c r="F273" s="642"/>
      <c r="G273" s="642"/>
      <c r="H273" s="642"/>
      <c r="I273" s="642"/>
      <c r="J273" s="642"/>
      <c r="K273" s="642"/>
      <c r="L273" s="642"/>
      <c r="M273" s="642"/>
      <c r="N273" s="642"/>
      <c r="O273" s="642"/>
      <c r="P273" s="642"/>
      <c r="Q273" s="642"/>
      <c r="R273" s="642"/>
      <c r="S273" s="642"/>
      <c r="T273" s="643"/>
    </row>
    <row r="274" spans="2:39" s="3" customFormat="1" ht="30.4" customHeight="1" x14ac:dyDescent="0.2">
      <c r="B274" s="524" t="s">
        <v>84</v>
      </c>
      <c r="C274" s="555" t="s">
        <v>495</v>
      </c>
      <c r="D274" s="556"/>
      <c r="E274" s="556"/>
      <c r="F274" s="556"/>
      <c r="G274" s="556"/>
      <c r="H274" s="556"/>
      <c r="I274" s="556"/>
      <c r="J274" s="556"/>
      <c r="K274" s="556"/>
      <c r="L274" s="556"/>
      <c r="M274" s="556"/>
      <c r="N274" s="556"/>
      <c r="O274" s="556"/>
      <c r="P274" s="556"/>
      <c r="Q274" s="556"/>
      <c r="R274" s="556"/>
      <c r="S274" s="556"/>
      <c r="T274" s="557"/>
    </row>
    <row r="275" spans="2:39" s="3" customFormat="1" ht="22.5" customHeight="1" x14ac:dyDescent="0.2">
      <c r="B275" s="525"/>
      <c r="C275" s="479" t="s">
        <v>114</v>
      </c>
      <c r="D275" s="480"/>
      <c r="E275" s="480"/>
      <c r="F275" s="480"/>
      <c r="G275" s="480"/>
      <c r="H275" s="480"/>
      <c r="I275" s="480"/>
      <c r="J275" s="480"/>
      <c r="K275" s="480"/>
      <c r="L275" s="481"/>
      <c r="M275" s="479"/>
      <c r="N275" s="480"/>
      <c r="O275" s="480"/>
      <c r="P275" s="480"/>
      <c r="Q275" s="480"/>
      <c r="R275" s="480"/>
      <c r="S275" s="480"/>
      <c r="T275" s="481"/>
    </row>
    <row r="276" spans="2:39" s="3" customFormat="1" ht="22.5" customHeight="1" x14ac:dyDescent="0.2">
      <c r="B276" s="525"/>
      <c r="C276" s="407" t="s">
        <v>72</v>
      </c>
      <c r="D276" s="407"/>
      <c r="E276" s="407"/>
      <c r="F276" s="407" t="s">
        <v>348</v>
      </c>
      <c r="G276" s="407"/>
      <c r="H276" s="407" t="s">
        <v>62</v>
      </c>
      <c r="I276" s="407"/>
      <c r="J276" s="407" t="s">
        <v>85</v>
      </c>
      <c r="K276" s="407"/>
      <c r="L276" s="407"/>
      <c r="M276" s="546"/>
      <c r="N276" s="547"/>
      <c r="O276" s="547"/>
      <c r="P276" s="547"/>
      <c r="Q276" s="547"/>
      <c r="R276" s="547"/>
      <c r="S276" s="547"/>
      <c r="T276" s="548"/>
    </row>
    <row r="277" spans="2:39" s="3" customFormat="1" ht="22.15" customHeight="1" x14ac:dyDescent="0.2">
      <c r="B277" s="525"/>
      <c r="C277" s="414" t="s">
        <v>72</v>
      </c>
      <c r="D277" s="502"/>
      <c r="E277" s="415"/>
      <c r="F277" s="414" t="s">
        <v>348</v>
      </c>
      <c r="G277" s="415"/>
      <c r="H277" s="414" t="s">
        <v>62</v>
      </c>
      <c r="I277" s="415"/>
      <c r="J277" s="414" t="s">
        <v>85</v>
      </c>
      <c r="K277" s="502"/>
      <c r="L277" s="415"/>
      <c r="M277" s="549"/>
      <c r="N277" s="550"/>
      <c r="O277" s="550"/>
      <c r="P277" s="550"/>
      <c r="Q277" s="550"/>
      <c r="R277" s="550"/>
      <c r="S277" s="550"/>
      <c r="T277" s="551"/>
      <c r="V277" s="46"/>
      <c r="W277" s="46"/>
      <c r="X277" s="46"/>
      <c r="Y277" s="46"/>
      <c r="Z277" s="46"/>
      <c r="AA277" s="46"/>
      <c r="AB277" s="46"/>
      <c r="AC277" s="46"/>
      <c r="AD277" s="46"/>
      <c r="AE277" s="46"/>
      <c r="AF277" s="46"/>
      <c r="AG277" s="46"/>
      <c r="AH277" s="46"/>
      <c r="AI277" s="46"/>
      <c r="AJ277" s="46"/>
      <c r="AK277" s="46"/>
      <c r="AL277" s="46"/>
      <c r="AM277" s="46"/>
    </row>
    <row r="278" spans="2:39" s="3" customFormat="1" ht="14.25" x14ac:dyDescent="0.2">
      <c r="B278" s="525"/>
      <c r="C278" s="485" t="s">
        <v>74</v>
      </c>
      <c r="D278" s="485"/>
      <c r="E278" s="485"/>
      <c r="F278" s="598">
        <f>+H281</f>
        <v>1</v>
      </c>
      <c r="G278" s="598"/>
      <c r="H278" s="598">
        <v>1</v>
      </c>
      <c r="I278" s="598"/>
      <c r="J278" s="598">
        <f>+F278</f>
        <v>1</v>
      </c>
      <c r="K278" s="598"/>
      <c r="L278" s="598"/>
      <c r="M278" s="549"/>
      <c r="N278" s="550"/>
      <c r="O278" s="550"/>
      <c r="P278" s="550"/>
      <c r="Q278" s="550"/>
      <c r="R278" s="550"/>
      <c r="S278" s="550"/>
      <c r="T278" s="551"/>
      <c r="V278" s="46"/>
      <c r="W278" s="46"/>
      <c r="X278" s="46"/>
      <c r="Y278" s="46"/>
      <c r="Z278" s="46"/>
      <c r="AA278" s="46"/>
      <c r="AB278" s="46"/>
      <c r="AC278" s="46"/>
      <c r="AD278" s="46"/>
      <c r="AE278" s="46"/>
      <c r="AF278" s="46"/>
      <c r="AG278" s="46"/>
      <c r="AH278" s="46"/>
      <c r="AI278" s="46"/>
      <c r="AJ278" s="46"/>
      <c r="AK278" s="46"/>
      <c r="AL278" s="46"/>
      <c r="AM278" s="46"/>
    </row>
    <row r="279" spans="2:39" s="3" customFormat="1" ht="14.25" customHeight="1" x14ac:dyDescent="0.2">
      <c r="B279" s="525"/>
      <c r="C279" s="91"/>
      <c r="D279" s="91"/>
      <c r="E279" s="91"/>
      <c r="F279" s="90"/>
      <c r="G279" s="90"/>
      <c r="H279" s="90"/>
      <c r="I279" s="90"/>
      <c r="J279" s="90"/>
      <c r="K279" s="90"/>
      <c r="L279" s="90"/>
      <c r="M279" s="549"/>
      <c r="N279" s="550"/>
      <c r="O279" s="550"/>
      <c r="P279" s="550"/>
      <c r="Q279" s="550"/>
      <c r="R279" s="550"/>
      <c r="S279" s="550"/>
      <c r="T279" s="551"/>
    </row>
    <row r="280" spans="2:39" ht="30" x14ac:dyDescent="0.2">
      <c r="B280" s="525"/>
      <c r="C280" s="407" t="s">
        <v>75</v>
      </c>
      <c r="D280" s="407"/>
      <c r="E280" s="414" t="s">
        <v>64</v>
      </c>
      <c r="F280" s="415"/>
      <c r="G280" s="89" t="s">
        <v>76</v>
      </c>
      <c r="H280" s="526" t="s">
        <v>79</v>
      </c>
      <c r="I280" s="573"/>
      <c r="J280" s="573"/>
      <c r="K280" s="573"/>
      <c r="L280" s="527"/>
      <c r="M280" s="549"/>
      <c r="N280" s="550"/>
      <c r="O280" s="550"/>
      <c r="P280" s="550"/>
      <c r="Q280" s="550"/>
      <c r="R280" s="550"/>
      <c r="S280" s="550"/>
      <c r="T280" s="551"/>
    </row>
    <row r="281" spans="2:39" ht="27.75" customHeight="1" x14ac:dyDescent="0.2">
      <c r="B281" s="525"/>
      <c r="C281" s="452">
        <f>I149</f>
        <v>42684</v>
      </c>
      <c r="D281" s="452"/>
      <c r="E281" s="528">
        <f>J149</f>
        <v>43895</v>
      </c>
      <c r="F281" s="529"/>
      <c r="G281" s="17">
        <f>+K149</f>
        <v>0</v>
      </c>
      <c r="H281" s="653">
        <v>1</v>
      </c>
      <c r="I281" s="654"/>
      <c r="J281" s="654"/>
      <c r="K281" s="654"/>
      <c r="L281" s="655"/>
      <c r="M281" s="549"/>
      <c r="N281" s="550"/>
      <c r="O281" s="550"/>
      <c r="P281" s="550"/>
      <c r="Q281" s="550"/>
      <c r="R281" s="550"/>
      <c r="S281" s="550"/>
      <c r="T281" s="551"/>
    </row>
    <row r="282" spans="2:39" ht="14.1" customHeight="1" x14ac:dyDescent="0.2">
      <c r="B282" s="525"/>
      <c r="C282" s="414" t="s">
        <v>80</v>
      </c>
      <c r="D282" s="502"/>
      <c r="E282" s="502"/>
      <c r="F282" s="502"/>
      <c r="G282" s="502"/>
      <c r="H282" s="502"/>
      <c r="I282" s="502"/>
      <c r="J282" s="502"/>
      <c r="K282" s="502"/>
      <c r="L282" s="415"/>
      <c r="M282" s="552"/>
      <c r="N282" s="553"/>
      <c r="O282" s="553"/>
      <c r="P282" s="553"/>
      <c r="Q282" s="553"/>
      <c r="R282" s="553"/>
      <c r="S282" s="553"/>
      <c r="T282" s="554"/>
    </row>
    <row r="283" spans="2:39" s="3" customFormat="1" ht="15" customHeight="1" x14ac:dyDescent="0.2">
      <c r="B283" s="525"/>
      <c r="C283" s="414" t="s">
        <v>93</v>
      </c>
      <c r="D283" s="502"/>
      <c r="E283" s="502"/>
      <c r="F283" s="502"/>
      <c r="G283" s="415"/>
      <c r="H283" s="407" t="s">
        <v>100</v>
      </c>
      <c r="I283" s="407"/>
      <c r="J283" s="407" t="s">
        <v>95</v>
      </c>
      <c r="K283" s="407"/>
      <c r="L283" s="88" t="s">
        <v>286</v>
      </c>
      <c r="M283" s="543" t="s">
        <v>96</v>
      </c>
      <c r="N283" s="544"/>
      <c r="O283" s="544"/>
      <c r="P283" s="544"/>
      <c r="Q283" s="544"/>
      <c r="R283" s="544"/>
      <c r="S283" s="544"/>
      <c r="T283" s="545"/>
    </row>
    <row r="284" spans="2:39" ht="15" x14ac:dyDescent="0.2">
      <c r="B284" s="525"/>
      <c r="C284" s="414" t="s">
        <v>98</v>
      </c>
      <c r="D284" s="502"/>
      <c r="E284" s="502"/>
      <c r="F284" s="502"/>
      <c r="G284" s="415"/>
      <c r="H284" s="407" t="s">
        <v>98</v>
      </c>
      <c r="I284" s="407"/>
      <c r="J284" s="590" t="s">
        <v>98</v>
      </c>
      <c r="K284" s="590"/>
      <c r="L284" s="89" t="s">
        <v>98</v>
      </c>
      <c r="M284" s="495"/>
      <c r="N284" s="496"/>
      <c r="O284" s="496"/>
      <c r="P284" s="496"/>
      <c r="Q284" s="496"/>
      <c r="R284" s="496"/>
      <c r="S284" s="496"/>
      <c r="T284" s="497"/>
    </row>
    <row r="285" spans="2:39" ht="24" customHeight="1" x14ac:dyDescent="0.2">
      <c r="B285" s="525"/>
      <c r="C285" s="407" t="s">
        <v>81</v>
      </c>
      <c r="D285" s="407"/>
      <c r="E285" s="407"/>
      <c r="F285" s="407"/>
      <c r="G285" s="407" t="s">
        <v>44</v>
      </c>
      <c r="H285" s="407"/>
      <c r="I285" s="407"/>
      <c r="J285" s="407"/>
      <c r="K285" s="603" t="s">
        <v>546</v>
      </c>
      <c r="L285" s="603"/>
      <c r="M285" s="603"/>
      <c r="N285" s="603"/>
      <c r="O285" s="603"/>
      <c r="P285" s="603"/>
      <c r="Q285" s="603"/>
      <c r="R285" s="603"/>
      <c r="S285" s="603"/>
      <c r="T285" s="604"/>
    </row>
    <row r="286" spans="2:39" ht="23.45" customHeight="1" x14ac:dyDescent="0.2">
      <c r="B286" s="525"/>
      <c r="C286" s="407" t="s">
        <v>83</v>
      </c>
      <c r="D286" s="407"/>
      <c r="E286" s="407" t="s">
        <v>349</v>
      </c>
      <c r="F286" s="407"/>
      <c r="G286" s="407"/>
      <c r="H286" s="407"/>
      <c r="I286" s="407"/>
      <c r="J286" s="407"/>
      <c r="K286" s="605"/>
      <c r="L286" s="605"/>
      <c r="M286" s="605"/>
      <c r="N286" s="605"/>
      <c r="O286" s="605"/>
      <c r="P286" s="605"/>
      <c r="Q286" s="605"/>
      <c r="R286" s="605"/>
      <c r="S286" s="605"/>
      <c r="T286" s="606"/>
    </row>
    <row r="287" spans="2:39" ht="27.75" customHeight="1" x14ac:dyDescent="0.2">
      <c r="B287" s="414"/>
      <c r="C287" s="502"/>
      <c r="D287" s="502"/>
      <c r="E287" s="502"/>
      <c r="F287" s="502"/>
      <c r="G287" s="502"/>
      <c r="H287" s="502"/>
      <c r="I287" s="502"/>
      <c r="J287" s="502"/>
      <c r="K287" s="502"/>
      <c r="L287" s="502"/>
      <c r="M287" s="502"/>
      <c r="N287" s="502"/>
      <c r="O287" s="502"/>
      <c r="P287" s="502"/>
      <c r="Q287" s="502"/>
      <c r="R287" s="502"/>
      <c r="S287" s="502"/>
      <c r="T287" s="415"/>
    </row>
    <row r="288" spans="2:39" ht="27" customHeight="1" x14ac:dyDescent="0.2">
      <c r="B288" s="524" t="s">
        <v>86</v>
      </c>
      <c r="C288" s="672" t="s">
        <v>411</v>
      </c>
      <c r="D288" s="555"/>
      <c r="E288" s="555"/>
      <c r="F288" s="555"/>
      <c r="G288" s="555"/>
      <c r="H288" s="555"/>
      <c r="I288" s="555"/>
      <c r="J288" s="555"/>
      <c r="K288" s="555"/>
      <c r="L288" s="555"/>
      <c r="M288" s="555"/>
      <c r="N288" s="555"/>
      <c r="O288" s="555"/>
      <c r="P288" s="555"/>
      <c r="Q288" s="555"/>
      <c r="R288" s="555"/>
      <c r="S288" s="555"/>
      <c r="T288" s="673"/>
    </row>
    <row r="289" spans="2:23" ht="22.15" customHeight="1" x14ac:dyDescent="0.2">
      <c r="B289" s="525"/>
      <c r="C289" s="479" t="s">
        <v>114</v>
      </c>
      <c r="D289" s="480"/>
      <c r="E289" s="480"/>
      <c r="F289" s="480"/>
      <c r="G289" s="480"/>
      <c r="H289" s="480"/>
      <c r="I289" s="480"/>
      <c r="J289" s="480"/>
      <c r="K289" s="480"/>
      <c r="L289" s="481"/>
      <c r="M289" s="479"/>
      <c r="N289" s="480"/>
      <c r="O289" s="480"/>
      <c r="P289" s="480"/>
      <c r="Q289" s="480"/>
      <c r="R289" s="480"/>
      <c r="S289" s="480"/>
      <c r="T289" s="481"/>
    </row>
    <row r="290" spans="2:23" ht="27.75" customHeight="1" x14ac:dyDescent="0.2">
      <c r="B290" s="525"/>
      <c r="C290" s="407" t="s">
        <v>72</v>
      </c>
      <c r="D290" s="407"/>
      <c r="E290" s="407"/>
      <c r="F290" s="407" t="s">
        <v>348</v>
      </c>
      <c r="G290" s="407"/>
      <c r="H290" s="407" t="s">
        <v>62</v>
      </c>
      <c r="I290" s="407"/>
      <c r="J290" s="407" t="s">
        <v>73</v>
      </c>
      <c r="K290" s="407"/>
      <c r="L290" s="407"/>
      <c r="M290" s="546"/>
      <c r="N290" s="547"/>
      <c r="O290" s="547"/>
      <c r="P290" s="547"/>
      <c r="Q290" s="547"/>
      <c r="R290" s="547"/>
      <c r="S290" s="547"/>
      <c r="T290" s="548"/>
    </row>
    <row r="291" spans="2:23" ht="21.6" customHeight="1" x14ac:dyDescent="0.2">
      <c r="B291" s="525"/>
      <c r="C291" s="485" t="s">
        <v>74</v>
      </c>
      <c r="D291" s="485"/>
      <c r="E291" s="485"/>
      <c r="F291" s="598">
        <v>1</v>
      </c>
      <c r="G291" s="598"/>
      <c r="H291" s="598">
        <v>1</v>
      </c>
      <c r="I291" s="598"/>
      <c r="J291" s="456">
        <f>F291-H291</f>
        <v>0</v>
      </c>
      <c r="K291" s="456"/>
      <c r="L291" s="456"/>
      <c r="M291" s="552"/>
      <c r="N291" s="553"/>
      <c r="O291" s="553"/>
      <c r="P291" s="553"/>
      <c r="Q291" s="553"/>
      <c r="R291" s="553"/>
      <c r="S291" s="553"/>
      <c r="T291" s="554"/>
    </row>
    <row r="292" spans="2:23" ht="24" customHeight="1" x14ac:dyDescent="0.2">
      <c r="B292" s="525"/>
      <c r="C292" s="482" t="s">
        <v>81</v>
      </c>
      <c r="D292" s="482"/>
      <c r="E292" s="482"/>
      <c r="F292" s="482"/>
      <c r="G292" s="482" t="s">
        <v>44</v>
      </c>
      <c r="H292" s="482"/>
      <c r="I292" s="482"/>
      <c r="J292" s="482"/>
      <c r="K292" s="536" t="s">
        <v>546</v>
      </c>
      <c r="L292" s="537"/>
      <c r="M292" s="537"/>
      <c r="N292" s="537"/>
      <c r="O292" s="537"/>
      <c r="P292" s="537"/>
      <c r="Q292" s="537"/>
      <c r="R292" s="537"/>
      <c r="S292" s="537"/>
      <c r="T292" s="538"/>
    </row>
    <row r="293" spans="2:23" ht="24.4" customHeight="1" x14ac:dyDescent="0.2">
      <c r="B293" s="525"/>
      <c r="C293" s="482" t="s">
        <v>83</v>
      </c>
      <c r="D293" s="482"/>
      <c r="E293" s="482" t="s">
        <v>349</v>
      </c>
      <c r="F293" s="482"/>
      <c r="G293" s="482"/>
      <c r="H293" s="482"/>
      <c r="I293" s="482"/>
      <c r="J293" s="482"/>
      <c r="K293" s="539"/>
      <c r="L293" s="540"/>
      <c r="M293" s="540"/>
      <c r="N293" s="540"/>
      <c r="O293" s="540"/>
      <c r="P293" s="540"/>
      <c r="Q293" s="540"/>
      <c r="R293" s="540"/>
      <c r="S293" s="540"/>
      <c r="T293" s="541"/>
    </row>
    <row r="294" spans="2:23" ht="27.75" customHeight="1" x14ac:dyDescent="0.2">
      <c r="B294" s="414"/>
      <c r="C294" s="502"/>
      <c r="D294" s="502"/>
      <c r="E294" s="502"/>
      <c r="F294" s="502"/>
      <c r="G294" s="502"/>
      <c r="H294" s="502"/>
      <c r="I294" s="502"/>
      <c r="J294" s="502"/>
      <c r="K294" s="502"/>
      <c r="L294" s="502"/>
      <c r="M294" s="502"/>
      <c r="N294" s="502"/>
      <c r="O294" s="502"/>
      <c r="P294" s="502"/>
      <c r="Q294" s="502"/>
      <c r="R294" s="502"/>
      <c r="S294" s="502"/>
      <c r="T294" s="415"/>
    </row>
    <row r="295" spans="2:23" ht="25.9" customHeight="1" x14ac:dyDescent="0.2">
      <c r="B295" s="608" t="s">
        <v>101</v>
      </c>
      <c r="C295" s="609"/>
      <c r="D295" s="609"/>
      <c r="E295" s="609"/>
      <c r="F295" s="609"/>
      <c r="G295" s="609"/>
      <c r="H295" s="609"/>
      <c r="I295" s="609"/>
      <c r="J295" s="609"/>
      <c r="K295" s="609"/>
      <c r="L295" s="609"/>
      <c r="M295" s="609"/>
      <c r="N295" s="609"/>
      <c r="O295" s="609"/>
      <c r="P295" s="609"/>
      <c r="Q295" s="609"/>
      <c r="R295" s="609"/>
      <c r="S295" s="609"/>
      <c r="T295" s="610"/>
    </row>
    <row r="296" spans="2:23" ht="23.45" customHeight="1" x14ac:dyDescent="0.2">
      <c r="B296" s="465" t="s">
        <v>46</v>
      </c>
      <c r="C296" s="466"/>
      <c r="D296" s="466"/>
      <c r="E296" s="466"/>
      <c r="F296" s="467"/>
      <c r="G296" s="457" t="s">
        <v>102</v>
      </c>
      <c r="H296" s="457"/>
      <c r="I296" s="457"/>
      <c r="J296" s="457"/>
      <c r="K296" s="457"/>
      <c r="L296" s="457"/>
      <c r="M296" s="457"/>
      <c r="N296" s="457"/>
      <c r="O296" s="457"/>
      <c r="P296" s="457"/>
      <c r="Q296" s="457"/>
      <c r="R296" s="457"/>
      <c r="S296" s="465" t="s">
        <v>103</v>
      </c>
      <c r="T296" s="467"/>
    </row>
    <row r="297" spans="2:23" ht="206.45" hidden="1" customHeight="1" x14ac:dyDescent="0.2">
      <c r="B297" s="407" t="s">
        <v>340</v>
      </c>
      <c r="C297" s="407"/>
      <c r="D297" s="407"/>
      <c r="E297" s="407"/>
      <c r="F297" s="407"/>
      <c r="G297" s="611"/>
      <c r="H297" s="611"/>
      <c r="I297" s="611"/>
      <c r="J297" s="611"/>
      <c r="K297" s="611"/>
      <c r="L297" s="611"/>
      <c r="M297" s="611"/>
      <c r="N297" s="611"/>
      <c r="O297" s="611"/>
      <c r="P297" s="611"/>
      <c r="Q297" s="611"/>
      <c r="R297" s="611"/>
      <c r="S297" s="495" t="s">
        <v>516</v>
      </c>
      <c r="T297" s="497"/>
      <c r="V297" s="683"/>
      <c r="W297" s="683"/>
    </row>
    <row r="298" spans="2:23" ht="176.45" customHeight="1" x14ac:dyDescent="0.2">
      <c r="B298" s="407" t="s">
        <v>749</v>
      </c>
      <c r="C298" s="407"/>
      <c r="D298" s="407"/>
      <c r="E298" s="407"/>
      <c r="F298" s="407"/>
      <c r="G298" s="485" t="s">
        <v>1132</v>
      </c>
      <c r="H298" s="485"/>
      <c r="I298" s="485"/>
      <c r="J298" s="485"/>
      <c r="K298" s="485"/>
      <c r="L298" s="485"/>
      <c r="M298" s="485"/>
      <c r="N298" s="485"/>
      <c r="O298" s="485"/>
      <c r="P298" s="485"/>
      <c r="Q298" s="485"/>
      <c r="R298" s="485"/>
      <c r="S298" s="495" t="s">
        <v>1038</v>
      </c>
      <c r="T298" s="497"/>
      <c r="U298" s="256"/>
    </row>
    <row r="299" spans="2:23" ht="152.44999999999999" customHeight="1" x14ac:dyDescent="0.2">
      <c r="B299" s="407" t="s">
        <v>750</v>
      </c>
      <c r="C299" s="407"/>
      <c r="D299" s="407"/>
      <c r="E299" s="407"/>
      <c r="F299" s="407"/>
      <c r="G299" s="564" t="s">
        <v>1169</v>
      </c>
      <c r="H299" s="565"/>
      <c r="I299" s="565"/>
      <c r="J299" s="565"/>
      <c r="K299" s="565"/>
      <c r="L299" s="565"/>
      <c r="M299" s="565"/>
      <c r="N299" s="565"/>
      <c r="O299" s="565"/>
      <c r="P299" s="565"/>
      <c r="Q299" s="565"/>
      <c r="R299" s="566"/>
      <c r="S299" s="495" t="s">
        <v>467</v>
      </c>
      <c r="T299" s="497"/>
      <c r="U299" s="256"/>
    </row>
    <row r="300" spans="2:23" ht="46.9" customHeight="1" x14ac:dyDescent="0.2">
      <c r="B300" s="407" t="s">
        <v>517</v>
      </c>
      <c r="C300" s="407"/>
      <c r="D300" s="407"/>
      <c r="E300" s="407"/>
      <c r="F300" s="407"/>
      <c r="G300" s="585" t="s">
        <v>1180</v>
      </c>
      <c r="H300" s="586"/>
      <c r="I300" s="586"/>
      <c r="J300" s="586"/>
      <c r="K300" s="586"/>
      <c r="L300" s="586"/>
      <c r="M300" s="586"/>
      <c r="N300" s="586"/>
      <c r="O300" s="586"/>
      <c r="P300" s="586"/>
      <c r="Q300" s="586"/>
      <c r="R300" s="587"/>
      <c r="S300" s="588"/>
      <c r="T300" s="589"/>
      <c r="U300" s="256"/>
    </row>
    <row r="301" spans="2:23" ht="42.6" customHeight="1" x14ac:dyDescent="0.2">
      <c r="B301" s="607" t="s">
        <v>469</v>
      </c>
      <c r="C301" s="607"/>
      <c r="D301" s="607"/>
      <c r="E301" s="607"/>
      <c r="F301" s="607"/>
      <c r="G301" s="585" t="s">
        <v>1181</v>
      </c>
      <c r="H301" s="586"/>
      <c r="I301" s="586"/>
      <c r="J301" s="586"/>
      <c r="K301" s="586"/>
      <c r="L301" s="586"/>
      <c r="M301" s="586"/>
      <c r="N301" s="586"/>
      <c r="O301" s="586"/>
      <c r="P301" s="586"/>
      <c r="Q301" s="586"/>
      <c r="R301" s="587"/>
      <c r="S301" s="495"/>
      <c r="T301" s="497"/>
      <c r="U301" s="256"/>
    </row>
    <row r="302" spans="2:23" ht="26.25" customHeight="1" x14ac:dyDescent="0.2">
      <c r="B302" s="608" t="s">
        <v>480</v>
      </c>
      <c r="C302" s="609"/>
      <c r="D302" s="609"/>
      <c r="E302" s="609"/>
      <c r="F302" s="609"/>
      <c r="G302" s="609"/>
      <c r="H302" s="609"/>
      <c r="I302" s="609"/>
      <c r="J302" s="609"/>
      <c r="K302" s="609"/>
      <c r="L302" s="609"/>
      <c r="M302" s="609"/>
      <c r="N302" s="609"/>
      <c r="O302" s="609"/>
      <c r="P302" s="609"/>
      <c r="Q302" s="609"/>
      <c r="R302" s="609"/>
      <c r="S302" s="609"/>
      <c r="T302" s="610"/>
    </row>
    <row r="303" spans="2:23" ht="23.25" customHeight="1" x14ac:dyDescent="0.2">
      <c r="B303" s="594" t="s">
        <v>46</v>
      </c>
      <c r="C303" s="595"/>
      <c r="D303" s="595"/>
      <c r="E303" s="595"/>
      <c r="F303" s="596"/>
      <c r="G303" s="465" t="s">
        <v>102</v>
      </c>
      <c r="H303" s="466"/>
      <c r="I303" s="466"/>
      <c r="J303" s="466"/>
      <c r="K303" s="466"/>
      <c r="L303" s="466"/>
      <c r="M303" s="466"/>
      <c r="N303" s="466"/>
      <c r="O303" s="466"/>
      <c r="P303" s="466"/>
      <c r="Q303" s="466"/>
      <c r="R303" s="467"/>
      <c r="S303" s="465" t="s">
        <v>103</v>
      </c>
      <c r="T303" s="467"/>
    </row>
    <row r="304" spans="2:23" ht="243.6" customHeight="1" x14ac:dyDescent="0.2">
      <c r="B304" s="546" t="s">
        <v>1307</v>
      </c>
      <c r="C304" s="547"/>
      <c r="D304" s="547"/>
      <c r="E304" s="547"/>
      <c r="F304" s="548"/>
      <c r="G304" s="656" t="s">
        <v>1300</v>
      </c>
      <c r="H304" s="657"/>
      <c r="I304" s="657"/>
      <c r="J304" s="657"/>
      <c r="K304" s="657"/>
      <c r="L304" s="657"/>
      <c r="M304" s="657"/>
      <c r="N304" s="657"/>
      <c r="O304" s="657"/>
      <c r="P304" s="657"/>
      <c r="Q304" s="657"/>
      <c r="R304" s="658"/>
      <c r="S304" s="453" t="s">
        <v>1301</v>
      </c>
      <c r="T304" s="453"/>
      <c r="U304" s="256"/>
    </row>
    <row r="305" spans="1:24" ht="148.9" customHeight="1" x14ac:dyDescent="0.2">
      <c r="B305" s="407" t="s">
        <v>1306</v>
      </c>
      <c r="C305" s="407"/>
      <c r="D305" s="407"/>
      <c r="E305" s="407"/>
      <c r="F305" s="407"/>
      <c r="G305" s="485" t="s">
        <v>1304</v>
      </c>
      <c r="H305" s="485"/>
      <c r="I305" s="485"/>
      <c r="J305" s="485"/>
      <c r="K305" s="485"/>
      <c r="L305" s="485"/>
      <c r="M305" s="485"/>
      <c r="N305" s="485"/>
      <c r="O305" s="485"/>
      <c r="P305" s="485"/>
      <c r="Q305" s="485"/>
      <c r="R305" s="485"/>
      <c r="S305" s="453" t="s">
        <v>1302</v>
      </c>
      <c r="T305" s="453"/>
      <c r="U305" s="256"/>
    </row>
    <row r="306" spans="1:24" ht="322.14999999999998" customHeight="1" x14ac:dyDescent="0.2">
      <c r="B306" s="495" t="s">
        <v>1305</v>
      </c>
      <c r="C306" s="496"/>
      <c r="D306" s="496"/>
      <c r="E306" s="496"/>
      <c r="F306" s="497"/>
      <c r="G306" s="564" t="s">
        <v>1303</v>
      </c>
      <c r="H306" s="565"/>
      <c r="I306" s="565"/>
      <c r="J306" s="565"/>
      <c r="K306" s="565"/>
      <c r="L306" s="565"/>
      <c r="M306" s="565"/>
      <c r="N306" s="565"/>
      <c r="O306" s="565"/>
      <c r="P306" s="565"/>
      <c r="Q306" s="565"/>
      <c r="R306" s="566"/>
      <c r="S306" s="495" t="s">
        <v>1131</v>
      </c>
      <c r="T306" s="497"/>
      <c r="U306" s="256"/>
    </row>
    <row r="307" spans="1:24" ht="94.5" customHeight="1" x14ac:dyDescent="0.2">
      <c r="B307" s="594" t="s">
        <v>498</v>
      </c>
      <c r="C307" s="595"/>
      <c r="D307" s="595"/>
      <c r="E307" s="595"/>
      <c r="F307" s="596"/>
      <c r="G307" s="465" t="s">
        <v>102</v>
      </c>
      <c r="H307" s="466"/>
      <c r="I307" s="466"/>
      <c r="J307" s="466"/>
      <c r="K307" s="466"/>
      <c r="L307" s="466"/>
      <c r="M307" s="466"/>
      <c r="N307" s="466"/>
      <c r="O307" s="466"/>
      <c r="P307" s="466"/>
      <c r="Q307" s="466"/>
      <c r="R307" s="467"/>
      <c r="S307" s="465" t="s">
        <v>103</v>
      </c>
      <c r="T307" s="467"/>
      <c r="U307" s="256"/>
    </row>
    <row r="308" spans="1:24" ht="223.9" customHeight="1" x14ac:dyDescent="0.2">
      <c r="B308" s="546"/>
      <c r="C308" s="547"/>
      <c r="D308" s="547"/>
      <c r="E308" s="547"/>
      <c r="F308" s="548"/>
      <c r="G308" s="591" t="s">
        <v>825</v>
      </c>
      <c r="H308" s="592"/>
      <c r="I308" s="592"/>
      <c r="J308" s="592"/>
      <c r="K308" s="592"/>
      <c r="L308" s="592"/>
      <c r="M308" s="592"/>
      <c r="N308" s="592"/>
      <c r="O308" s="592"/>
      <c r="P308" s="592"/>
      <c r="Q308" s="592"/>
      <c r="R308" s="593"/>
      <c r="S308" s="617"/>
      <c r="T308" s="618"/>
      <c r="U308" s="256"/>
      <c r="W308" s="690"/>
      <c r="X308" s="690"/>
    </row>
    <row r="309" spans="1:24" ht="331.15" customHeight="1" x14ac:dyDescent="0.2">
      <c r="B309" s="549"/>
      <c r="C309" s="612"/>
      <c r="D309" s="612"/>
      <c r="E309" s="612"/>
      <c r="F309" s="551"/>
      <c r="G309" s="660" t="s">
        <v>826</v>
      </c>
      <c r="H309" s="661"/>
      <c r="I309" s="661"/>
      <c r="J309" s="661"/>
      <c r="K309" s="661"/>
      <c r="L309" s="661"/>
      <c r="M309" s="661"/>
      <c r="N309" s="661"/>
      <c r="O309" s="661"/>
      <c r="P309" s="661"/>
      <c r="Q309" s="661"/>
      <c r="R309" s="662"/>
      <c r="S309" s="619"/>
      <c r="T309" s="620"/>
      <c r="U309" s="256"/>
      <c r="W309" s="690"/>
      <c r="X309" s="690"/>
    </row>
    <row r="310" spans="1:24" ht="244.15" customHeight="1" x14ac:dyDescent="0.2">
      <c r="A310" s="53"/>
      <c r="B310" s="549"/>
      <c r="C310" s="612"/>
      <c r="D310" s="612"/>
      <c r="E310" s="612"/>
      <c r="F310" s="551"/>
      <c r="G310" s="576" t="s">
        <v>827</v>
      </c>
      <c r="H310" s="577"/>
      <c r="I310" s="577"/>
      <c r="J310" s="577"/>
      <c r="K310" s="577"/>
      <c r="L310" s="577"/>
      <c r="M310" s="577"/>
      <c r="N310" s="577"/>
      <c r="O310" s="577"/>
      <c r="P310" s="577"/>
      <c r="Q310" s="577"/>
      <c r="R310" s="577"/>
      <c r="S310" s="619"/>
      <c r="T310" s="620"/>
      <c r="U310" s="256"/>
      <c r="W310" s="690"/>
      <c r="X310" s="690"/>
    </row>
    <row r="311" spans="1:24" ht="259.89999999999998" customHeight="1" x14ac:dyDescent="0.2">
      <c r="B311" s="549"/>
      <c r="C311" s="612"/>
      <c r="D311" s="612"/>
      <c r="E311" s="612"/>
      <c r="F311" s="551"/>
      <c r="G311" s="576" t="s">
        <v>828</v>
      </c>
      <c r="H311" s="577"/>
      <c r="I311" s="577"/>
      <c r="J311" s="577"/>
      <c r="K311" s="577"/>
      <c r="L311" s="577"/>
      <c r="M311" s="577"/>
      <c r="N311" s="577"/>
      <c r="O311" s="577"/>
      <c r="P311" s="577"/>
      <c r="Q311" s="577"/>
      <c r="R311" s="577"/>
      <c r="S311" s="619"/>
      <c r="T311" s="620"/>
      <c r="U311" s="256"/>
      <c r="W311" s="690"/>
      <c r="X311" s="690"/>
    </row>
    <row r="312" spans="1:24" ht="255" customHeight="1" x14ac:dyDescent="0.2">
      <c r="B312" s="549"/>
      <c r="C312" s="612"/>
      <c r="D312" s="612"/>
      <c r="E312" s="612"/>
      <c r="F312" s="551"/>
      <c r="G312" s="663" t="s">
        <v>829</v>
      </c>
      <c r="H312" s="664"/>
      <c r="I312" s="664"/>
      <c r="J312" s="664"/>
      <c r="K312" s="664"/>
      <c r="L312" s="664"/>
      <c r="M312" s="664"/>
      <c r="N312" s="664"/>
      <c r="O312" s="664"/>
      <c r="P312" s="664"/>
      <c r="Q312" s="664"/>
      <c r="R312" s="664"/>
      <c r="S312" s="619"/>
      <c r="T312" s="620"/>
      <c r="U312" s="256"/>
      <c r="W312" s="690"/>
      <c r="X312" s="690"/>
    </row>
    <row r="313" spans="1:24" ht="226.9" customHeight="1" x14ac:dyDescent="0.2">
      <c r="B313" s="549"/>
      <c r="C313" s="612"/>
      <c r="D313" s="612"/>
      <c r="E313" s="612"/>
      <c r="F313" s="551"/>
      <c r="G313" s="576" t="s">
        <v>830</v>
      </c>
      <c r="H313" s="577"/>
      <c r="I313" s="577"/>
      <c r="J313" s="577"/>
      <c r="K313" s="577"/>
      <c r="L313" s="577"/>
      <c r="M313" s="577"/>
      <c r="N313" s="577"/>
      <c r="O313" s="577"/>
      <c r="P313" s="577"/>
      <c r="Q313" s="577"/>
      <c r="R313" s="577"/>
      <c r="S313" s="619"/>
      <c r="T313" s="620"/>
      <c r="U313" s="256"/>
      <c r="W313" s="690"/>
      <c r="X313" s="690"/>
    </row>
    <row r="314" spans="1:24" ht="208.9" customHeight="1" x14ac:dyDescent="0.2">
      <c r="B314" s="549"/>
      <c r="C314" s="612"/>
      <c r="D314" s="612"/>
      <c r="E314" s="612"/>
      <c r="F314" s="551"/>
      <c r="G314" s="663" t="s">
        <v>831</v>
      </c>
      <c r="H314" s="664"/>
      <c r="I314" s="664"/>
      <c r="J314" s="664"/>
      <c r="K314" s="664"/>
      <c r="L314" s="664"/>
      <c r="M314" s="664"/>
      <c r="N314" s="664"/>
      <c r="O314" s="664"/>
      <c r="P314" s="664"/>
      <c r="Q314" s="664"/>
      <c r="R314" s="664"/>
      <c r="S314" s="619"/>
      <c r="T314" s="620"/>
      <c r="U314" s="256"/>
      <c r="W314" s="690"/>
      <c r="X314" s="690"/>
    </row>
    <row r="315" spans="1:24" ht="210.6" customHeight="1" x14ac:dyDescent="0.2">
      <c r="B315" s="549"/>
      <c r="C315" s="612"/>
      <c r="D315" s="612"/>
      <c r="E315" s="612"/>
      <c r="F315" s="551"/>
      <c r="G315" s="576" t="s">
        <v>832</v>
      </c>
      <c r="H315" s="577"/>
      <c r="I315" s="577"/>
      <c r="J315" s="577"/>
      <c r="K315" s="577"/>
      <c r="L315" s="577"/>
      <c r="M315" s="577"/>
      <c r="N315" s="577"/>
      <c r="O315" s="577"/>
      <c r="P315" s="577"/>
      <c r="Q315" s="577"/>
      <c r="R315" s="578"/>
      <c r="S315" s="619"/>
      <c r="T315" s="620"/>
      <c r="U315" s="256"/>
      <c r="W315" s="690"/>
      <c r="X315" s="690"/>
    </row>
    <row r="316" spans="1:24" ht="152.44999999999999" customHeight="1" x14ac:dyDescent="0.2">
      <c r="B316" s="549"/>
      <c r="C316" s="612"/>
      <c r="D316" s="612"/>
      <c r="E316" s="612"/>
      <c r="F316" s="551"/>
      <c r="G316" s="576" t="s">
        <v>833</v>
      </c>
      <c r="H316" s="577"/>
      <c r="I316" s="577"/>
      <c r="J316" s="577"/>
      <c r="K316" s="577"/>
      <c r="L316" s="577"/>
      <c r="M316" s="577"/>
      <c r="N316" s="577"/>
      <c r="O316" s="577"/>
      <c r="P316" s="577"/>
      <c r="Q316" s="577"/>
      <c r="R316" s="578"/>
      <c r="S316" s="619"/>
      <c r="T316" s="620"/>
      <c r="U316" s="256"/>
      <c r="W316" s="690"/>
      <c r="X316" s="690"/>
    </row>
    <row r="317" spans="1:24" ht="355.15" customHeight="1" x14ac:dyDescent="0.2">
      <c r="B317" s="549"/>
      <c r="C317" s="612"/>
      <c r="D317" s="612"/>
      <c r="E317" s="612"/>
      <c r="F317" s="551"/>
      <c r="G317" s="576" t="s">
        <v>1212</v>
      </c>
      <c r="H317" s="601"/>
      <c r="I317" s="601"/>
      <c r="J317" s="601"/>
      <c r="K317" s="601"/>
      <c r="L317" s="601"/>
      <c r="M317" s="601"/>
      <c r="N317" s="601"/>
      <c r="O317" s="601"/>
      <c r="P317" s="601"/>
      <c r="Q317" s="601"/>
      <c r="R317" s="602"/>
      <c r="S317" s="619"/>
      <c r="T317" s="620"/>
      <c r="U317" s="256"/>
      <c r="W317" s="690"/>
      <c r="X317" s="690"/>
    </row>
    <row r="318" spans="1:24" ht="372.6" customHeight="1" x14ac:dyDescent="0.2">
      <c r="B318" s="549"/>
      <c r="C318" s="612"/>
      <c r="D318" s="612"/>
      <c r="E318" s="612"/>
      <c r="F318" s="551"/>
      <c r="G318" s="576" t="s">
        <v>966</v>
      </c>
      <c r="H318" s="577"/>
      <c r="I318" s="577"/>
      <c r="J318" s="577"/>
      <c r="K318" s="577"/>
      <c r="L318" s="577"/>
      <c r="M318" s="577"/>
      <c r="N318" s="577"/>
      <c r="O318" s="577"/>
      <c r="P318" s="577"/>
      <c r="Q318" s="577"/>
      <c r="R318" s="577"/>
      <c r="S318" s="619"/>
      <c r="T318" s="620"/>
      <c r="U318" s="256"/>
      <c r="W318" s="690"/>
      <c r="X318" s="690"/>
    </row>
    <row r="319" spans="1:24" ht="408.6" customHeight="1" x14ac:dyDescent="0.2">
      <c r="B319" s="549"/>
      <c r="C319" s="612"/>
      <c r="D319" s="612"/>
      <c r="E319" s="612"/>
      <c r="F319" s="551"/>
      <c r="G319" s="579" t="s">
        <v>834</v>
      </c>
      <c r="H319" s="580"/>
      <c r="I319" s="580"/>
      <c r="J319" s="580"/>
      <c r="K319" s="580"/>
      <c r="L319" s="580"/>
      <c r="M319" s="580"/>
      <c r="N319" s="580"/>
      <c r="O319" s="580"/>
      <c r="P319" s="580"/>
      <c r="Q319" s="580"/>
      <c r="R319" s="581"/>
      <c r="S319" s="619"/>
      <c r="T319" s="620"/>
      <c r="U319" s="256"/>
      <c r="W319" s="690"/>
      <c r="X319" s="690"/>
    </row>
    <row r="320" spans="1:24" ht="96" customHeight="1" x14ac:dyDescent="0.2">
      <c r="B320" s="549"/>
      <c r="C320" s="612"/>
      <c r="D320" s="612"/>
      <c r="E320" s="612"/>
      <c r="F320" s="551"/>
      <c r="G320" s="582"/>
      <c r="H320" s="583"/>
      <c r="I320" s="583"/>
      <c r="J320" s="583"/>
      <c r="K320" s="583"/>
      <c r="L320" s="583"/>
      <c r="M320" s="583"/>
      <c r="N320" s="583"/>
      <c r="O320" s="583"/>
      <c r="P320" s="583"/>
      <c r="Q320" s="583"/>
      <c r="R320" s="584"/>
      <c r="S320" s="619"/>
      <c r="T320" s="620"/>
      <c r="U320" s="256"/>
      <c r="W320" s="690"/>
      <c r="X320" s="690"/>
    </row>
    <row r="321" spans="2:24" ht="217.9" customHeight="1" x14ac:dyDescent="0.2">
      <c r="B321" s="549"/>
      <c r="C321" s="612"/>
      <c r="D321" s="612"/>
      <c r="E321" s="612"/>
      <c r="F321" s="551"/>
      <c r="G321" s="576" t="s">
        <v>985</v>
      </c>
      <c r="H321" s="577"/>
      <c r="I321" s="577"/>
      <c r="J321" s="577"/>
      <c r="K321" s="577"/>
      <c r="L321" s="577"/>
      <c r="M321" s="577"/>
      <c r="N321" s="577"/>
      <c r="O321" s="577"/>
      <c r="P321" s="577"/>
      <c r="Q321" s="577"/>
      <c r="R321" s="577"/>
      <c r="S321" s="619"/>
      <c r="T321" s="620"/>
      <c r="U321" s="256"/>
      <c r="W321" s="690"/>
      <c r="X321" s="690"/>
    </row>
    <row r="322" spans="2:24" ht="409.15" customHeight="1" x14ac:dyDescent="0.2">
      <c r="B322" s="549"/>
      <c r="C322" s="612"/>
      <c r="D322" s="612"/>
      <c r="E322" s="612"/>
      <c r="F322" s="551"/>
      <c r="G322" s="579" t="s">
        <v>1202</v>
      </c>
      <c r="H322" s="580"/>
      <c r="I322" s="580"/>
      <c r="J322" s="580"/>
      <c r="K322" s="580"/>
      <c r="L322" s="580"/>
      <c r="M322" s="580"/>
      <c r="N322" s="580"/>
      <c r="O322" s="580"/>
      <c r="P322" s="580"/>
      <c r="Q322" s="580"/>
      <c r="R322" s="581"/>
      <c r="S322" s="619"/>
      <c r="T322" s="620"/>
      <c r="U322" s="256"/>
      <c r="W322" s="690"/>
      <c r="X322" s="690"/>
    </row>
    <row r="323" spans="2:24" ht="52.15" customHeight="1" x14ac:dyDescent="0.2">
      <c r="B323" s="549"/>
      <c r="C323" s="612"/>
      <c r="D323" s="612"/>
      <c r="E323" s="612"/>
      <c r="F323" s="551"/>
      <c r="G323" s="582"/>
      <c r="H323" s="583"/>
      <c r="I323" s="583"/>
      <c r="J323" s="583"/>
      <c r="K323" s="583"/>
      <c r="L323" s="583"/>
      <c r="M323" s="583"/>
      <c r="N323" s="583"/>
      <c r="O323" s="583"/>
      <c r="P323" s="583"/>
      <c r="Q323" s="583"/>
      <c r="R323" s="584"/>
      <c r="S323" s="619"/>
      <c r="T323" s="620"/>
      <c r="U323" s="256"/>
      <c r="W323" s="690"/>
      <c r="X323" s="690"/>
    </row>
    <row r="324" spans="2:24" ht="409.15" customHeight="1" x14ac:dyDescent="0.2">
      <c r="B324" s="549"/>
      <c r="C324" s="612"/>
      <c r="D324" s="612"/>
      <c r="E324" s="612"/>
      <c r="F324" s="551"/>
      <c r="G324" s="579" t="s">
        <v>1125</v>
      </c>
      <c r="H324" s="580"/>
      <c r="I324" s="580"/>
      <c r="J324" s="580"/>
      <c r="K324" s="580"/>
      <c r="L324" s="580"/>
      <c r="M324" s="580"/>
      <c r="N324" s="580"/>
      <c r="O324" s="580"/>
      <c r="P324" s="580"/>
      <c r="Q324" s="580"/>
      <c r="R324" s="581"/>
      <c r="S324" s="619"/>
      <c r="T324" s="620"/>
      <c r="U324" s="256"/>
      <c r="W324" s="690"/>
      <c r="X324" s="690"/>
    </row>
    <row r="325" spans="2:24" ht="61.15" customHeight="1" x14ac:dyDescent="0.2">
      <c r="B325" s="549"/>
      <c r="C325" s="612"/>
      <c r="D325" s="612"/>
      <c r="E325" s="612"/>
      <c r="F325" s="551"/>
      <c r="G325" s="582"/>
      <c r="H325" s="583"/>
      <c r="I325" s="583"/>
      <c r="J325" s="583"/>
      <c r="K325" s="583"/>
      <c r="L325" s="583"/>
      <c r="M325" s="583"/>
      <c r="N325" s="583"/>
      <c r="O325" s="583"/>
      <c r="P325" s="583"/>
      <c r="Q325" s="583"/>
      <c r="R325" s="584"/>
      <c r="S325" s="619"/>
      <c r="T325" s="620"/>
      <c r="U325" s="256"/>
      <c r="W325" s="690"/>
      <c r="X325" s="690"/>
    </row>
    <row r="326" spans="2:24" ht="409.15" customHeight="1" x14ac:dyDescent="0.2">
      <c r="B326" s="549"/>
      <c r="C326" s="612"/>
      <c r="D326" s="612"/>
      <c r="E326" s="612"/>
      <c r="F326" s="551"/>
      <c r="G326" s="579" t="s">
        <v>835</v>
      </c>
      <c r="H326" s="580"/>
      <c r="I326" s="580"/>
      <c r="J326" s="580"/>
      <c r="K326" s="580"/>
      <c r="L326" s="580"/>
      <c r="M326" s="580"/>
      <c r="N326" s="580"/>
      <c r="O326" s="580"/>
      <c r="P326" s="580"/>
      <c r="Q326" s="580"/>
      <c r="R326" s="581"/>
      <c r="S326" s="619"/>
      <c r="T326" s="620"/>
      <c r="U326" s="256"/>
      <c r="W326" s="690"/>
      <c r="X326" s="690"/>
    </row>
    <row r="327" spans="2:24" ht="126.6" customHeight="1" x14ac:dyDescent="0.2">
      <c r="B327" s="549"/>
      <c r="C327" s="612"/>
      <c r="D327" s="612"/>
      <c r="E327" s="612"/>
      <c r="F327" s="551"/>
      <c r="G327" s="582"/>
      <c r="H327" s="583"/>
      <c r="I327" s="583"/>
      <c r="J327" s="583"/>
      <c r="K327" s="583"/>
      <c r="L327" s="583"/>
      <c r="M327" s="583"/>
      <c r="N327" s="583"/>
      <c r="O327" s="583"/>
      <c r="P327" s="583"/>
      <c r="Q327" s="583"/>
      <c r="R327" s="584"/>
      <c r="S327" s="619"/>
      <c r="T327" s="620"/>
      <c r="U327" s="256"/>
      <c r="W327" s="690"/>
      <c r="X327" s="690"/>
    </row>
    <row r="328" spans="2:24" ht="363" customHeight="1" x14ac:dyDescent="0.2">
      <c r="B328" s="549"/>
      <c r="C328" s="612"/>
      <c r="D328" s="612"/>
      <c r="E328" s="612"/>
      <c r="F328" s="551"/>
      <c r="G328" s="600" t="s">
        <v>1059</v>
      </c>
      <c r="H328" s="644"/>
      <c r="I328" s="644"/>
      <c r="J328" s="644"/>
      <c r="K328" s="644"/>
      <c r="L328" s="644"/>
      <c r="M328" s="644"/>
      <c r="N328" s="644"/>
      <c r="O328" s="644"/>
      <c r="P328" s="644"/>
      <c r="Q328" s="644"/>
      <c r="R328" s="645"/>
      <c r="S328" s="619"/>
      <c r="T328" s="620"/>
      <c r="U328" s="256"/>
      <c r="W328" s="690"/>
      <c r="X328" s="690"/>
    </row>
    <row r="329" spans="2:24" ht="208.15" customHeight="1" x14ac:dyDescent="0.2">
      <c r="B329" s="549"/>
      <c r="C329" s="612"/>
      <c r="D329" s="612"/>
      <c r="E329" s="612"/>
      <c r="F329" s="551"/>
      <c r="G329" s="576" t="s">
        <v>836</v>
      </c>
      <c r="H329" s="577"/>
      <c r="I329" s="577"/>
      <c r="J329" s="577"/>
      <c r="K329" s="577"/>
      <c r="L329" s="577"/>
      <c r="M329" s="577"/>
      <c r="N329" s="577"/>
      <c r="O329" s="577"/>
      <c r="P329" s="577"/>
      <c r="Q329" s="577"/>
      <c r="R329" s="577"/>
      <c r="S329" s="619"/>
      <c r="T329" s="620"/>
      <c r="U329" s="256"/>
      <c r="W329" s="690"/>
      <c r="X329" s="690"/>
    </row>
    <row r="330" spans="2:24" ht="202.9" customHeight="1" x14ac:dyDescent="0.2">
      <c r="B330" s="549"/>
      <c r="C330" s="612"/>
      <c r="D330" s="612"/>
      <c r="E330" s="612"/>
      <c r="F330" s="551"/>
      <c r="G330" s="588" t="s">
        <v>723</v>
      </c>
      <c r="H330" s="599"/>
      <c r="I330" s="599"/>
      <c r="J330" s="599"/>
      <c r="K330" s="599"/>
      <c r="L330" s="599"/>
      <c r="M330" s="599"/>
      <c r="N330" s="599"/>
      <c r="O330" s="599"/>
      <c r="P330" s="599"/>
      <c r="Q330" s="599"/>
      <c r="R330" s="599"/>
      <c r="S330" s="619"/>
      <c r="T330" s="620"/>
      <c r="U330" s="256"/>
      <c r="W330" s="690"/>
      <c r="X330" s="690"/>
    </row>
    <row r="331" spans="2:24" ht="300" customHeight="1" x14ac:dyDescent="0.2">
      <c r="B331" s="549"/>
      <c r="C331" s="612"/>
      <c r="D331" s="612"/>
      <c r="E331" s="612"/>
      <c r="F331" s="551"/>
      <c r="G331" s="576" t="s">
        <v>837</v>
      </c>
      <c r="H331" s="601"/>
      <c r="I331" s="601"/>
      <c r="J331" s="601"/>
      <c r="K331" s="601"/>
      <c r="L331" s="601"/>
      <c r="M331" s="601"/>
      <c r="N331" s="601"/>
      <c r="O331" s="601"/>
      <c r="P331" s="601"/>
      <c r="Q331" s="601"/>
      <c r="R331" s="602"/>
      <c r="S331" s="619"/>
      <c r="T331" s="620"/>
      <c r="U331" s="256"/>
      <c r="W331" s="690"/>
      <c r="X331" s="690"/>
    </row>
    <row r="332" spans="2:24" ht="306.60000000000002" customHeight="1" x14ac:dyDescent="0.2">
      <c r="B332" s="549"/>
      <c r="C332" s="612"/>
      <c r="D332" s="612"/>
      <c r="E332" s="612"/>
      <c r="F332" s="551"/>
      <c r="G332" s="576" t="s">
        <v>1063</v>
      </c>
      <c r="H332" s="601"/>
      <c r="I332" s="601"/>
      <c r="J332" s="601"/>
      <c r="K332" s="601"/>
      <c r="L332" s="601"/>
      <c r="M332" s="601"/>
      <c r="N332" s="601"/>
      <c r="O332" s="601"/>
      <c r="P332" s="601"/>
      <c r="Q332" s="601"/>
      <c r="R332" s="602"/>
      <c r="S332" s="619"/>
      <c r="T332" s="620"/>
      <c r="U332" s="256"/>
      <c r="W332" s="690"/>
      <c r="X332" s="690"/>
    </row>
    <row r="333" spans="2:24" ht="409.15" customHeight="1" x14ac:dyDescent="0.2">
      <c r="B333" s="549"/>
      <c r="C333" s="612"/>
      <c r="D333" s="612"/>
      <c r="E333" s="612"/>
      <c r="F333" s="551"/>
      <c r="G333" s="579" t="s">
        <v>1203</v>
      </c>
      <c r="H333" s="580"/>
      <c r="I333" s="580"/>
      <c r="J333" s="580"/>
      <c r="K333" s="580"/>
      <c r="L333" s="580"/>
      <c r="M333" s="580"/>
      <c r="N333" s="580"/>
      <c r="O333" s="580"/>
      <c r="P333" s="580"/>
      <c r="Q333" s="580"/>
      <c r="R333" s="581"/>
      <c r="S333" s="619"/>
      <c r="T333" s="620"/>
      <c r="U333" s="256"/>
      <c r="W333" s="690"/>
      <c r="X333" s="690"/>
    </row>
    <row r="334" spans="2:24" ht="164.45" customHeight="1" x14ac:dyDescent="0.2">
      <c r="B334" s="549"/>
      <c r="C334" s="612"/>
      <c r="D334" s="612"/>
      <c r="E334" s="612"/>
      <c r="F334" s="551"/>
      <c r="G334" s="582"/>
      <c r="H334" s="583"/>
      <c r="I334" s="583"/>
      <c r="J334" s="583"/>
      <c r="K334" s="583"/>
      <c r="L334" s="583"/>
      <c r="M334" s="583"/>
      <c r="N334" s="583"/>
      <c r="O334" s="583"/>
      <c r="P334" s="583"/>
      <c r="Q334" s="583"/>
      <c r="R334" s="584"/>
      <c r="S334" s="619"/>
      <c r="T334" s="620"/>
      <c r="U334" s="256"/>
      <c r="W334" s="690"/>
      <c r="X334" s="690"/>
    </row>
    <row r="335" spans="2:24" ht="210.6" customHeight="1" x14ac:dyDescent="0.2">
      <c r="B335" s="549"/>
      <c r="C335" s="612"/>
      <c r="D335" s="612"/>
      <c r="E335" s="612"/>
      <c r="F335" s="551"/>
      <c r="G335" s="576" t="s">
        <v>838</v>
      </c>
      <c r="H335" s="577"/>
      <c r="I335" s="577"/>
      <c r="J335" s="577"/>
      <c r="K335" s="577"/>
      <c r="L335" s="577"/>
      <c r="M335" s="577"/>
      <c r="N335" s="577"/>
      <c r="O335" s="577"/>
      <c r="P335" s="577"/>
      <c r="Q335" s="577"/>
      <c r="R335" s="578"/>
      <c r="S335" s="619"/>
      <c r="T335" s="620"/>
      <c r="U335" s="256"/>
      <c r="W335" s="690"/>
      <c r="X335" s="690"/>
    </row>
    <row r="336" spans="2:24" ht="367.15" customHeight="1" x14ac:dyDescent="0.2">
      <c r="B336" s="549"/>
      <c r="C336" s="612"/>
      <c r="D336" s="612"/>
      <c r="E336" s="612"/>
      <c r="F336" s="551"/>
      <c r="G336" s="576" t="s">
        <v>1173</v>
      </c>
      <c r="H336" s="577"/>
      <c r="I336" s="577"/>
      <c r="J336" s="577"/>
      <c r="K336" s="577"/>
      <c r="L336" s="577"/>
      <c r="M336" s="577"/>
      <c r="N336" s="577"/>
      <c r="O336" s="577"/>
      <c r="P336" s="577"/>
      <c r="Q336" s="577"/>
      <c r="R336" s="578"/>
      <c r="S336" s="619"/>
      <c r="T336" s="620"/>
      <c r="U336" s="256"/>
      <c r="W336" s="690"/>
      <c r="X336" s="690"/>
    </row>
    <row r="337" spans="2:24" ht="148.9" customHeight="1" x14ac:dyDescent="0.2">
      <c r="B337" s="549"/>
      <c r="C337" s="612"/>
      <c r="D337" s="612"/>
      <c r="E337" s="612"/>
      <c r="F337" s="551"/>
      <c r="G337" s="600" t="s">
        <v>935</v>
      </c>
      <c r="H337" s="601"/>
      <c r="I337" s="601"/>
      <c r="J337" s="601"/>
      <c r="K337" s="601"/>
      <c r="L337" s="601"/>
      <c r="M337" s="601"/>
      <c r="N337" s="601"/>
      <c r="O337" s="601"/>
      <c r="P337" s="601"/>
      <c r="Q337" s="601"/>
      <c r="R337" s="602"/>
      <c r="S337" s="619"/>
      <c r="T337" s="620"/>
      <c r="U337" s="256"/>
      <c r="W337" s="690"/>
      <c r="X337" s="690"/>
    </row>
    <row r="338" spans="2:24" ht="301.89999999999998" customHeight="1" x14ac:dyDescent="0.2">
      <c r="B338" s="549"/>
      <c r="C338" s="612"/>
      <c r="D338" s="612"/>
      <c r="E338" s="612"/>
      <c r="F338" s="551"/>
      <c r="G338" s="600" t="s">
        <v>1204</v>
      </c>
      <c r="H338" s="601"/>
      <c r="I338" s="601"/>
      <c r="J338" s="601"/>
      <c r="K338" s="601"/>
      <c r="L338" s="601"/>
      <c r="M338" s="601"/>
      <c r="N338" s="601"/>
      <c r="O338" s="601"/>
      <c r="P338" s="601"/>
      <c r="Q338" s="601"/>
      <c r="R338" s="602"/>
      <c r="S338" s="619"/>
      <c r="T338" s="620"/>
      <c r="U338" s="256"/>
      <c r="W338" s="690"/>
      <c r="X338" s="690"/>
    </row>
    <row r="339" spans="2:24" ht="231.6" customHeight="1" x14ac:dyDescent="0.2">
      <c r="B339" s="549"/>
      <c r="C339" s="612"/>
      <c r="D339" s="612"/>
      <c r="E339" s="612"/>
      <c r="F339" s="551"/>
      <c r="G339" s="600" t="s">
        <v>1205</v>
      </c>
      <c r="H339" s="601"/>
      <c r="I339" s="601"/>
      <c r="J339" s="601"/>
      <c r="K339" s="601"/>
      <c r="L339" s="601"/>
      <c r="M339" s="601"/>
      <c r="N339" s="601"/>
      <c r="O339" s="601"/>
      <c r="P339" s="601"/>
      <c r="Q339" s="601"/>
      <c r="R339" s="602"/>
      <c r="S339" s="619"/>
      <c r="T339" s="620"/>
      <c r="U339" s="256"/>
      <c r="W339" s="690"/>
      <c r="X339" s="690"/>
    </row>
    <row r="340" spans="2:24" ht="176.45" customHeight="1" x14ac:dyDescent="0.2">
      <c r="B340" s="549"/>
      <c r="C340" s="612"/>
      <c r="D340" s="612"/>
      <c r="E340" s="612"/>
      <c r="F340" s="551"/>
      <c r="G340" s="600" t="s">
        <v>1206</v>
      </c>
      <c r="H340" s="601"/>
      <c r="I340" s="601"/>
      <c r="J340" s="601"/>
      <c r="K340" s="601"/>
      <c r="L340" s="601"/>
      <c r="M340" s="601"/>
      <c r="N340" s="601"/>
      <c r="O340" s="601"/>
      <c r="P340" s="601"/>
      <c r="Q340" s="601"/>
      <c r="R340" s="602"/>
      <c r="S340" s="619"/>
      <c r="T340" s="620"/>
      <c r="U340" s="256"/>
      <c r="W340" s="690"/>
      <c r="X340" s="690"/>
    </row>
    <row r="341" spans="2:24" ht="172.9" customHeight="1" x14ac:dyDescent="0.2">
      <c r="B341" s="549"/>
      <c r="C341" s="612"/>
      <c r="D341" s="612"/>
      <c r="E341" s="612"/>
      <c r="F341" s="551"/>
      <c r="G341" s="600" t="s">
        <v>1174</v>
      </c>
      <c r="H341" s="601"/>
      <c r="I341" s="601"/>
      <c r="J341" s="601"/>
      <c r="K341" s="601"/>
      <c r="L341" s="601"/>
      <c r="M341" s="601"/>
      <c r="N341" s="601"/>
      <c r="O341" s="601"/>
      <c r="P341" s="601"/>
      <c r="Q341" s="601"/>
      <c r="R341" s="602"/>
      <c r="S341" s="619"/>
      <c r="T341" s="620"/>
      <c r="U341" s="256"/>
      <c r="W341" s="690"/>
      <c r="X341" s="690"/>
    </row>
    <row r="342" spans="2:24" ht="221.45" customHeight="1" x14ac:dyDescent="0.2">
      <c r="B342" s="549"/>
      <c r="C342" s="612"/>
      <c r="D342" s="612"/>
      <c r="E342" s="612"/>
      <c r="F342" s="551"/>
      <c r="G342" s="576" t="s">
        <v>1098</v>
      </c>
      <c r="H342" s="577"/>
      <c r="I342" s="577"/>
      <c r="J342" s="577"/>
      <c r="K342" s="577"/>
      <c r="L342" s="577"/>
      <c r="M342" s="577"/>
      <c r="N342" s="577"/>
      <c r="O342" s="577"/>
      <c r="P342" s="577"/>
      <c r="Q342" s="577"/>
      <c r="R342" s="578"/>
      <c r="S342" s="619"/>
      <c r="T342" s="620"/>
      <c r="U342" s="256"/>
      <c r="W342" s="690"/>
      <c r="X342" s="690"/>
    </row>
    <row r="343" spans="2:24" ht="370.9" customHeight="1" x14ac:dyDescent="0.2">
      <c r="B343" s="549"/>
      <c r="C343" s="612"/>
      <c r="D343" s="612"/>
      <c r="E343" s="612"/>
      <c r="F343" s="551"/>
      <c r="G343" s="576" t="s">
        <v>1213</v>
      </c>
      <c r="H343" s="577"/>
      <c r="I343" s="577"/>
      <c r="J343" s="577"/>
      <c r="K343" s="577"/>
      <c r="L343" s="577"/>
      <c r="M343" s="577"/>
      <c r="N343" s="577"/>
      <c r="O343" s="577"/>
      <c r="P343" s="577"/>
      <c r="Q343" s="577"/>
      <c r="R343" s="578"/>
      <c r="S343" s="619"/>
      <c r="T343" s="620"/>
      <c r="U343" s="256"/>
      <c r="W343" s="690"/>
      <c r="X343" s="690"/>
    </row>
    <row r="344" spans="2:24" ht="408.6" customHeight="1" x14ac:dyDescent="0.2">
      <c r="B344" s="549"/>
      <c r="C344" s="612"/>
      <c r="D344" s="612"/>
      <c r="E344" s="612"/>
      <c r="F344" s="551"/>
      <c r="G344" s="579" t="s">
        <v>1175</v>
      </c>
      <c r="H344" s="580"/>
      <c r="I344" s="580"/>
      <c r="J344" s="580"/>
      <c r="K344" s="580"/>
      <c r="L344" s="580"/>
      <c r="M344" s="580"/>
      <c r="N344" s="580"/>
      <c r="O344" s="580"/>
      <c r="P344" s="580"/>
      <c r="Q344" s="580"/>
      <c r="R344" s="581"/>
      <c r="S344" s="619"/>
      <c r="T344" s="620"/>
      <c r="U344" s="256"/>
      <c r="W344" s="690"/>
      <c r="X344" s="690"/>
    </row>
    <row r="345" spans="2:24" ht="328.9" customHeight="1" x14ac:dyDescent="0.2">
      <c r="B345" s="549"/>
      <c r="C345" s="612"/>
      <c r="D345" s="612"/>
      <c r="E345" s="612"/>
      <c r="F345" s="551"/>
      <c r="G345" s="582"/>
      <c r="H345" s="583"/>
      <c r="I345" s="583"/>
      <c r="J345" s="583"/>
      <c r="K345" s="583"/>
      <c r="L345" s="583"/>
      <c r="M345" s="583"/>
      <c r="N345" s="583"/>
      <c r="O345" s="583"/>
      <c r="P345" s="583"/>
      <c r="Q345" s="583"/>
      <c r="R345" s="584"/>
      <c r="S345" s="619"/>
      <c r="T345" s="620"/>
      <c r="U345" s="256"/>
      <c r="W345" s="690"/>
      <c r="X345" s="690"/>
    </row>
    <row r="346" spans="2:24" ht="409.15" customHeight="1" x14ac:dyDescent="0.2">
      <c r="B346" s="549"/>
      <c r="C346" s="612"/>
      <c r="D346" s="612"/>
      <c r="E346" s="612"/>
      <c r="F346" s="551"/>
      <c r="G346" s="579" t="s">
        <v>986</v>
      </c>
      <c r="H346" s="580"/>
      <c r="I346" s="580"/>
      <c r="J346" s="580"/>
      <c r="K346" s="580"/>
      <c r="L346" s="580"/>
      <c r="M346" s="580"/>
      <c r="N346" s="580"/>
      <c r="O346" s="580"/>
      <c r="P346" s="580"/>
      <c r="Q346" s="580"/>
      <c r="R346" s="581"/>
      <c r="S346" s="619"/>
      <c r="T346" s="620"/>
      <c r="U346" s="256"/>
      <c r="W346" s="690"/>
      <c r="X346" s="690"/>
    </row>
    <row r="347" spans="2:24" ht="116.45" customHeight="1" x14ac:dyDescent="0.2">
      <c r="B347" s="549"/>
      <c r="C347" s="612"/>
      <c r="D347" s="612"/>
      <c r="E347" s="612"/>
      <c r="F347" s="551"/>
      <c r="G347" s="582"/>
      <c r="H347" s="583"/>
      <c r="I347" s="583"/>
      <c r="J347" s="583"/>
      <c r="K347" s="583"/>
      <c r="L347" s="583"/>
      <c r="M347" s="583"/>
      <c r="N347" s="583"/>
      <c r="O347" s="583"/>
      <c r="P347" s="583"/>
      <c r="Q347" s="583"/>
      <c r="R347" s="584"/>
      <c r="S347" s="619"/>
      <c r="T347" s="620"/>
      <c r="U347" s="256"/>
      <c r="W347" s="690"/>
      <c r="X347" s="690"/>
    </row>
    <row r="348" spans="2:24" ht="327" customHeight="1" x14ac:dyDescent="0.2">
      <c r="B348" s="549"/>
      <c r="C348" s="612"/>
      <c r="D348" s="612"/>
      <c r="E348" s="612"/>
      <c r="F348" s="551"/>
      <c r="G348" s="576" t="s">
        <v>1034</v>
      </c>
      <c r="H348" s="577"/>
      <c r="I348" s="577"/>
      <c r="J348" s="577"/>
      <c r="K348" s="577"/>
      <c r="L348" s="577"/>
      <c r="M348" s="577"/>
      <c r="N348" s="577"/>
      <c r="O348" s="577"/>
      <c r="P348" s="577"/>
      <c r="Q348" s="577"/>
      <c r="R348" s="578"/>
      <c r="S348" s="619"/>
      <c r="T348" s="620"/>
      <c r="U348" s="256"/>
      <c r="W348" s="690"/>
      <c r="X348" s="690"/>
    </row>
    <row r="349" spans="2:24" ht="156.6" customHeight="1" x14ac:dyDescent="0.2">
      <c r="B349" s="549"/>
      <c r="C349" s="612"/>
      <c r="D349" s="612"/>
      <c r="E349" s="612"/>
      <c r="F349" s="551"/>
      <c r="G349" s="576" t="s">
        <v>1207</v>
      </c>
      <c r="H349" s="577"/>
      <c r="I349" s="577"/>
      <c r="J349" s="577"/>
      <c r="K349" s="577"/>
      <c r="L349" s="577"/>
      <c r="M349" s="577"/>
      <c r="N349" s="577"/>
      <c r="O349" s="577"/>
      <c r="P349" s="577"/>
      <c r="Q349" s="577"/>
      <c r="R349" s="578"/>
      <c r="S349" s="619"/>
      <c r="T349" s="620"/>
      <c r="U349" s="256"/>
      <c r="W349" s="690"/>
      <c r="X349" s="690"/>
    </row>
    <row r="350" spans="2:24" ht="237" customHeight="1" x14ac:dyDescent="0.2">
      <c r="B350" s="549"/>
      <c r="C350" s="612"/>
      <c r="D350" s="612"/>
      <c r="E350" s="612"/>
      <c r="F350" s="551"/>
      <c r="G350" s="576" t="s">
        <v>1126</v>
      </c>
      <c r="H350" s="577"/>
      <c r="I350" s="577"/>
      <c r="J350" s="577"/>
      <c r="K350" s="577"/>
      <c r="L350" s="577"/>
      <c r="M350" s="577"/>
      <c r="N350" s="577"/>
      <c r="O350" s="577"/>
      <c r="P350" s="577"/>
      <c r="Q350" s="577"/>
      <c r="R350" s="578"/>
      <c r="S350" s="619"/>
      <c r="T350" s="620"/>
      <c r="U350" s="256"/>
      <c r="W350" s="690"/>
      <c r="X350" s="690"/>
    </row>
    <row r="351" spans="2:24" ht="329.45" customHeight="1" x14ac:dyDescent="0.2">
      <c r="B351" s="549"/>
      <c r="C351" s="612"/>
      <c r="D351" s="612"/>
      <c r="E351" s="612"/>
      <c r="F351" s="551"/>
      <c r="G351" s="576" t="s">
        <v>839</v>
      </c>
      <c r="H351" s="577"/>
      <c r="I351" s="577"/>
      <c r="J351" s="577"/>
      <c r="K351" s="577"/>
      <c r="L351" s="577"/>
      <c r="M351" s="577"/>
      <c r="N351" s="577"/>
      <c r="O351" s="577"/>
      <c r="P351" s="577"/>
      <c r="Q351" s="577"/>
      <c r="R351" s="578"/>
      <c r="S351" s="619"/>
      <c r="T351" s="620"/>
      <c r="U351" s="256"/>
      <c r="W351" s="690"/>
      <c r="X351" s="690"/>
    </row>
    <row r="352" spans="2:24" ht="263.45" customHeight="1" x14ac:dyDescent="0.2">
      <c r="B352" s="549"/>
      <c r="C352" s="612"/>
      <c r="D352" s="612"/>
      <c r="E352" s="612"/>
      <c r="F352" s="551"/>
      <c r="G352" s="576" t="s">
        <v>840</v>
      </c>
      <c r="H352" s="577"/>
      <c r="I352" s="577"/>
      <c r="J352" s="577"/>
      <c r="K352" s="577"/>
      <c r="L352" s="577"/>
      <c r="M352" s="577"/>
      <c r="N352" s="577"/>
      <c r="O352" s="577"/>
      <c r="P352" s="577"/>
      <c r="Q352" s="577"/>
      <c r="R352" s="578"/>
      <c r="S352" s="619"/>
      <c r="T352" s="620"/>
      <c r="U352" s="256"/>
      <c r="W352" s="690"/>
      <c r="X352" s="690"/>
    </row>
    <row r="353" spans="2:24" ht="257.45" customHeight="1" x14ac:dyDescent="0.2">
      <c r="B353" s="549"/>
      <c r="C353" s="612"/>
      <c r="D353" s="612"/>
      <c r="E353" s="612"/>
      <c r="F353" s="551"/>
      <c r="G353" s="576" t="s">
        <v>1208</v>
      </c>
      <c r="H353" s="577"/>
      <c r="I353" s="577"/>
      <c r="J353" s="577"/>
      <c r="K353" s="577"/>
      <c r="L353" s="577"/>
      <c r="M353" s="577"/>
      <c r="N353" s="577"/>
      <c r="O353" s="577"/>
      <c r="P353" s="577"/>
      <c r="Q353" s="577"/>
      <c r="R353" s="578"/>
      <c r="S353" s="619"/>
      <c r="T353" s="620"/>
      <c r="U353" s="256"/>
      <c r="W353" s="690"/>
      <c r="X353" s="690"/>
    </row>
    <row r="354" spans="2:24" ht="408.6" customHeight="1" x14ac:dyDescent="0.2">
      <c r="B354" s="549"/>
      <c r="C354" s="612"/>
      <c r="D354" s="612"/>
      <c r="E354" s="612"/>
      <c r="F354" s="551"/>
      <c r="G354" s="576" t="s">
        <v>1209</v>
      </c>
      <c r="H354" s="577"/>
      <c r="I354" s="577"/>
      <c r="J354" s="577"/>
      <c r="K354" s="577"/>
      <c r="L354" s="577"/>
      <c r="M354" s="577"/>
      <c r="N354" s="577"/>
      <c r="O354" s="577"/>
      <c r="P354" s="577"/>
      <c r="Q354" s="577"/>
      <c r="R354" s="578"/>
      <c r="S354" s="619"/>
      <c r="T354" s="620"/>
      <c r="U354" s="256"/>
      <c r="W354" s="690"/>
      <c r="X354" s="690"/>
    </row>
    <row r="355" spans="2:24" ht="318.60000000000002" customHeight="1" x14ac:dyDescent="0.2">
      <c r="B355" s="549"/>
      <c r="C355" s="612"/>
      <c r="D355" s="612"/>
      <c r="E355" s="612"/>
      <c r="F355" s="551"/>
      <c r="G355" s="576" t="s">
        <v>841</v>
      </c>
      <c r="H355" s="577"/>
      <c r="I355" s="577"/>
      <c r="J355" s="577"/>
      <c r="K355" s="577"/>
      <c r="L355" s="577"/>
      <c r="M355" s="577"/>
      <c r="N355" s="577"/>
      <c r="O355" s="577"/>
      <c r="P355" s="577"/>
      <c r="Q355" s="577"/>
      <c r="R355" s="578"/>
      <c r="S355" s="619"/>
      <c r="T355" s="620"/>
      <c r="U355" s="256"/>
      <c r="W355" s="690"/>
      <c r="X355" s="690"/>
    </row>
    <row r="356" spans="2:24" ht="247.9" customHeight="1" x14ac:dyDescent="0.2">
      <c r="B356" s="549"/>
      <c r="C356" s="612"/>
      <c r="D356" s="612"/>
      <c r="E356" s="612"/>
      <c r="F356" s="551"/>
      <c r="G356" s="576" t="s">
        <v>842</v>
      </c>
      <c r="H356" s="577"/>
      <c r="I356" s="577"/>
      <c r="J356" s="577"/>
      <c r="K356" s="577"/>
      <c r="L356" s="577"/>
      <c r="M356" s="577"/>
      <c r="N356" s="577"/>
      <c r="O356" s="577"/>
      <c r="P356" s="577"/>
      <c r="Q356" s="577"/>
      <c r="R356" s="578"/>
      <c r="S356" s="619"/>
      <c r="T356" s="620"/>
      <c r="U356" s="256"/>
      <c r="W356" s="690"/>
      <c r="X356" s="690"/>
    </row>
    <row r="357" spans="2:24" ht="218.45" customHeight="1" x14ac:dyDescent="0.2">
      <c r="B357" s="549"/>
      <c r="C357" s="612"/>
      <c r="D357" s="612"/>
      <c r="E357" s="612"/>
      <c r="F357" s="551"/>
      <c r="G357" s="576" t="s">
        <v>843</v>
      </c>
      <c r="H357" s="577"/>
      <c r="I357" s="577"/>
      <c r="J357" s="577"/>
      <c r="K357" s="577"/>
      <c r="L357" s="577"/>
      <c r="M357" s="577"/>
      <c r="N357" s="577"/>
      <c r="O357" s="577"/>
      <c r="P357" s="577"/>
      <c r="Q357" s="577"/>
      <c r="R357" s="578"/>
      <c r="S357" s="619"/>
      <c r="T357" s="620"/>
      <c r="U357" s="256"/>
      <c r="W357" s="690"/>
      <c r="X357" s="690"/>
    </row>
    <row r="358" spans="2:24" ht="135.6" customHeight="1" x14ac:dyDescent="0.2">
      <c r="B358" s="549"/>
      <c r="C358" s="612"/>
      <c r="D358" s="612"/>
      <c r="E358" s="612"/>
      <c r="F358" s="551"/>
      <c r="G358" s="588" t="s">
        <v>818</v>
      </c>
      <c r="H358" s="599"/>
      <c r="I358" s="599"/>
      <c r="J358" s="599"/>
      <c r="K358" s="599"/>
      <c r="L358" s="599"/>
      <c r="M358" s="599"/>
      <c r="N358" s="599"/>
      <c r="O358" s="599"/>
      <c r="P358" s="599"/>
      <c r="Q358" s="599"/>
      <c r="R358" s="589"/>
      <c r="S358" s="619"/>
      <c r="T358" s="620"/>
      <c r="U358" s="256"/>
      <c r="W358" s="690"/>
      <c r="X358" s="690"/>
    </row>
    <row r="359" spans="2:24" ht="139.9" customHeight="1" x14ac:dyDescent="0.2">
      <c r="B359" s="549"/>
      <c r="C359" s="612"/>
      <c r="D359" s="612"/>
      <c r="E359" s="612"/>
      <c r="F359" s="551"/>
      <c r="G359" s="576" t="s">
        <v>953</v>
      </c>
      <c r="H359" s="577"/>
      <c r="I359" s="577"/>
      <c r="J359" s="577"/>
      <c r="K359" s="577"/>
      <c r="L359" s="577"/>
      <c r="M359" s="577"/>
      <c r="N359" s="577"/>
      <c r="O359" s="577"/>
      <c r="P359" s="577"/>
      <c r="Q359" s="577"/>
      <c r="R359" s="578"/>
      <c r="S359" s="619"/>
      <c r="T359" s="620"/>
      <c r="U359" s="256"/>
      <c r="W359" s="690"/>
      <c r="X359" s="690"/>
    </row>
    <row r="360" spans="2:24" ht="409.15" customHeight="1" x14ac:dyDescent="0.2">
      <c r="B360" s="549"/>
      <c r="C360" s="612"/>
      <c r="D360" s="612"/>
      <c r="E360" s="612"/>
      <c r="F360" s="551"/>
      <c r="G360" s="579" t="s">
        <v>1210</v>
      </c>
      <c r="H360" s="580"/>
      <c r="I360" s="580"/>
      <c r="J360" s="580"/>
      <c r="K360" s="580"/>
      <c r="L360" s="580"/>
      <c r="M360" s="580"/>
      <c r="N360" s="580"/>
      <c r="O360" s="580"/>
      <c r="P360" s="580"/>
      <c r="Q360" s="580"/>
      <c r="R360" s="581"/>
      <c r="S360" s="619"/>
      <c r="T360" s="620"/>
      <c r="U360" s="256"/>
      <c r="W360" s="690"/>
      <c r="X360" s="690"/>
    </row>
    <row r="361" spans="2:24" ht="279" customHeight="1" thickBot="1" x14ac:dyDescent="0.25">
      <c r="B361" s="549"/>
      <c r="C361" s="612"/>
      <c r="D361" s="612"/>
      <c r="E361" s="612"/>
      <c r="F361" s="551"/>
      <c r="G361" s="684"/>
      <c r="H361" s="685"/>
      <c r="I361" s="685"/>
      <c r="J361" s="685"/>
      <c r="K361" s="685"/>
      <c r="L361" s="685"/>
      <c r="M361" s="685"/>
      <c r="N361" s="685"/>
      <c r="O361" s="685"/>
      <c r="P361" s="685"/>
      <c r="Q361" s="685"/>
      <c r="R361" s="686"/>
      <c r="S361" s="619"/>
      <c r="T361" s="620"/>
      <c r="U361" s="256"/>
      <c r="W361" s="690"/>
      <c r="X361" s="690"/>
    </row>
    <row r="362" spans="2:24" ht="244.9" customHeight="1" x14ac:dyDescent="0.2">
      <c r="B362" s="549"/>
      <c r="C362" s="612"/>
      <c r="D362" s="612"/>
      <c r="E362" s="612"/>
      <c r="F362" s="551"/>
      <c r="G362" s="687" t="s">
        <v>1211</v>
      </c>
      <c r="H362" s="688"/>
      <c r="I362" s="688"/>
      <c r="J362" s="688"/>
      <c r="K362" s="688"/>
      <c r="L362" s="688"/>
      <c r="M362" s="688"/>
      <c r="N362" s="688"/>
      <c r="O362" s="688"/>
      <c r="P362" s="688"/>
      <c r="Q362" s="688"/>
      <c r="R362" s="689"/>
      <c r="S362" s="619"/>
      <c r="T362" s="620"/>
      <c r="U362" s="256"/>
      <c r="W362" s="690"/>
      <c r="X362" s="690"/>
    </row>
    <row r="363" spans="2:24" ht="114.6" customHeight="1" x14ac:dyDescent="0.2">
      <c r="B363" s="424" t="s">
        <v>847</v>
      </c>
      <c r="C363" s="425"/>
      <c r="D363" s="425"/>
      <c r="E363" s="425"/>
      <c r="F363" s="426"/>
      <c r="G363" s="659" t="s">
        <v>1127</v>
      </c>
      <c r="H363" s="659"/>
      <c r="I363" s="659"/>
      <c r="J363" s="659"/>
      <c r="K363" s="659"/>
      <c r="L363" s="659"/>
      <c r="M363" s="659"/>
      <c r="N363" s="659"/>
      <c r="O363" s="659"/>
      <c r="P363" s="659"/>
      <c r="Q363" s="659"/>
      <c r="R363" s="659"/>
      <c r="S363" s="617"/>
      <c r="T363" s="618"/>
      <c r="U363" s="256"/>
    </row>
    <row r="364" spans="2:24" ht="169.9" customHeight="1" x14ac:dyDescent="0.2">
      <c r="B364" s="424" t="s">
        <v>848</v>
      </c>
      <c r="C364" s="425"/>
      <c r="D364" s="425"/>
      <c r="E364" s="425"/>
      <c r="F364" s="426"/>
      <c r="G364" s="597" t="s">
        <v>844</v>
      </c>
      <c r="H364" s="597"/>
      <c r="I364" s="597"/>
      <c r="J364" s="597"/>
      <c r="K364" s="597"/>
      <c r="L364" s="597"/>
      <c r="M364" s="597"/>
      <c r="N364" s="597"/>
      <c r="O364" s="597"/>
      <c r="P364" s="597"/>
      <c r="Q364" s="597"/>
      <c r="R364" s="597"/>
      <c r="S364" s="619"/>
      <c r="T364" s="620"/>
      <c r="U364" s="256"/>
    </row>
    <row r="365" spans="2:24" ht="165" customHeight="1" x14ac:dyDescent="0.2">
      <c r="B365" s="424" t="s">
        <v>849</v>
      </c>
      <c r="C365" s="425"/>
      <c r="D365" s="425"/>
      <c r="E365" s="425"/>
      <c r="F365" s="426"/>
      <c r="G365" s="597" t="s">
        <v>845</v>
      </c>
      <c r="H365" s="597"/>
      <c r="I365" s="597"/>
      <c r="J365" s="597"/>
      <c r="K365" s="597"/>
      <c r="L365" s="597"/>
      <c r="M365" s="597"/>
      <c r="N365" s="597"/>
      <c r="O365" s="597"/>
      <c r="P365" s="597"/>
      <c r="Q365" s="597"/>
      <c r="R365" s="597"/>
      <c r="S365" s="619"/>
      <c r="T365" s="620"/>
      <c r="U365" s="256"/>
    </row>
    <row r="366" spans="2:24" ht="93.6" customHeight="1" x14ac:dyDescent="0.2">
      <c r="B366" s="424" t="s">
        <v>850</v>
      </c>
      <c r="C366" s="425"/>
      <c r="D366" s="425"/>
      <c r="E366" s="425"/>
      <c r="F366" s="426"/>
      <c r="G366" s="597" t="s">
        <v>846</v>
      </c>
      <c r="H366" s="597"/>
      <c r="I366" s="597"/>
      <c r="J366" s="597"/>
      <c r="K366" s="597"/>
      <c r="L366" s="597"/>
      <c r="M366" s="597"/>
      <c r="N366" s="597"/>
      <c r="O366" s="597"/>
      <c r="P366" s="597"/>
      <c r="Q366" s="597"/>
      <c r="R366" s="597"/>
      <c r="S366" s="619"/>
      <c r="T366" s="620"/>
      <c r="U366" s="256"/>
    </row>
    <row r="367" spans="2:24" ht="127.15" customHeight="1" x14ac:dyDescent="0.2">
      <c r="B367" s="424" t="s">
        <v>851</v>
      </c>
      <c r="C367" s="425"/>
      <c r="D367" s="425"/>
      <c r="E367" s="425"/>
      <c r="F367" s="426"/>
      <c r="G367" s="597" t="s">
        <v>1064</v>
      </c>
      <c r="H367" s="597"/>
      <c r="I367" s="597"/>
      <c r="J367" s="597"/>
      <c r="K367" s="597"/>
      <c r="L367" s="597"/>
      <c r="M367" s="597"/>
      <c r="N367" s="597"/>
      <c r="O367" s="597"/>
      <c r="P367" s="597"/>
      <c r="Q367" s="597"/>
      <c r="R367" s="597"/>
      <c r="S367" s="619"/>
      <c r="T367" s="620"/>
      <c r="U367" s="256"/>
    </row>
    <row r="368" spans="2:24" ht="245.45" customHeight="1" x14ac:dyDescent="0.2">
      <c r="B368" s="424" t="s">
        <v>852</v>
      </c>
      <c r="C368" s="425"/>
      <c r="D368" s="425"/>
      <c r="E368" s="425"/>
      <c r="F368" s="426"/>
      <c r="G368" s="597" t="s">
        <v>1036</v>
      </c>
      <c r="H368" s="597"/>
      <c r="I368" s="597"/>
      <c r="J368" s="597"/>
      <c r="K368" s="597"/>
      <c r="L368" s="597"/>
      <c r="M368" s="597"/>
      <c r="N368" s="597"/>
      <c r="O368" s="597"/>
      <c r="P368" s="597"/>
      <c r="Q368" s="597"/>
      <c r="R368" s="597"/>
      <c r="S368" s="619"/>
      <c r="T368" s="620"/>
      <c r="U368" s="256"/>
    </row>
    <row r="369" spans="1:21" ht="147.6" customHeight="1" x14ac:dyDescent="0.2">
      <c r="B369" s="424" t="s">
        <v>853</v>
      </c>
      <c r="C369" s="425"/>
      <c r="D369" s="425"/>
      <c r="E369" s="425"/>
      <c r="F369" s="426"/>
      <c r="G369" s="597" t="s">
        <v>1065</v>
      </c>
      <c r="H369" s="597"/>
      <c r="I369" s="597"/>
      <c r="J369" s="597"/>
      <c r="K369" s="597"/>
      <c r="L369" s="597"/>
      <c r="M369" s="597"/>
      <c r="N369" s="597"/>
      <c r="O369" s="597"/>
      <c r="P369" s="597"/>
      <c r="Q369" s="597"/>
      <c r="R369" s="597"/>
      <c r="S369" s="619"/>
      <c r="T369" s="620"/>
      <c r="U369" s="256"/>
    </row>
    <row r="370" spans="1:21" ht="156" customHeight="1" x14ac:dyDescent="0.2">
      <c r="B370" s="424" t="s">
        <v>854</v>
      </c>
      <c r="C370" s="425"/>
      <c r="D370" s="425"/>
      <c r="E370" s="425"/>
      <c r="F370" s="426"/>
      <c r="G370" s="597" t="s">
        <v>1215</v>
      </c>
      <c r="H370" s="597"/>
      <c r="I370" s="597"/>
      <c r="J370" s="597"/>
      <c r="K370" s="597"/>
      <c r="L370" s="597"/>
      <c r="M370" s="597"/>
      <c r="N370" s="597"/>
      <c r="O370" s="597"/>
      <c r="P370" s="597"/>
      <c r="Q370" s="597"/>
      <c r="R370" s="597"/>
      <c r="S370" s="619"/>
      <c r="T370" s="620"/>
      <c r="U370" s="256"/>
    </row>
    <row r="371" spans="1:21" ht="115.9" customHeight="1" x14ac:dyDescent="0.2">
      <c r="B371" s="424" t="s">
        <v>855</v>
      </c>
      <c r="C371" s="425"/>
      <c r="D371" s="425"/>
      <c r="E371" s="425"/>
      <c r="F371" s="426"/>
      <c r="G371" s="597" t="s">
        <v>1216</v>
      </c>
      <c r="H371" s="597"/>
      <c r="I371" s="597"/>
      <c r="J371" s="597"/>
      <c r="K371" s="597"/>
      <c r="L371" s="597"/>
      <c r="M371" s="597"/>
      <c r="N371" s="597"/>
      <c r="O371" s="597"/>
      <c r="P371" s="597"/>
      <c r="Q371" s="597"/>
      <c r="R371" s="597"/>
      <c r="S371" s="619"/>
      <c r="T371" s="620"/>
      <c r="U371" s="256"/>
    </row>
    <row r="372" spans="1:21" ht="102.6" customHeight="1" x14ac:dyDescent="0.2">
      <c r="B372" s="424" t="s">
        <v>856</v>
      </c>
      <c r="C372" s="425"/>
      <c r="D372" s="425"/>
      <c r="E372" s="425"/>
      <c r="F372" s="426"/>
      <c r="G372" s="597" t="s">
        <v>1099</v>
      </c>
      <c r="H372" s="597"/>
      <c r="I372" s="597"/>
      <c r="J372" s="597"/>
      <c r="K372" s="597"/>
      <c r="L372" s="597"/>
      <c r="M372" s="597"/>
      <c r="N372" s="597"/>
      <c r="O372" s="597"/>
      <c r="P372" s="597"/>
      <c r="Q372" s="597"/>
      <c r="R372" s="597"/>
      <c r="S372" s="619"/>
      <c r="T372" s="620"/>
      <c r="U372" s="256"/>
    </row>
    <row r="373" spans="1:21" ht="159" customHeight="1" x14ac:dyDescent="0.2">
      <c r="B373" s="424" t="s">
        <v>857</v>
      </c>
      <c r="C373" s="425"/>
      <c r="D373" s="425"/>
      <c r="E373" s="425"/>
      <c r="F373" s="426"/>
      <c r="G373" s="597" t="s">
        <v>1217</v>
      </c>
      <c r="H373" s="597"/>
      <c r="I373" s="597"/>
      <c r="J373" s="597"/>
      <c r="K373" s="597"/>
      <c r="L373" s="597"/>
      <c r="M373" s="597"/>
      <c r="N373" s="597"/>
      <c r="O373" s="597"/>
      <c r="P373" s="597"/>
      <c r="Q373" s="597"/>
      <c r="R373" s="597"/>
      <c r="S373" s="619"/>
      <c r="T373" s="620"/>
      <c r="U373" s="256"/>
    </row>
    <row r="374" spans="1:21" ht="172.9" customHeight="1" x14ac:dyDescent="0.2">
      <c r="B374" s="424" t="s">
        <v>967</v>
      </c>
      <c r="C374" s="425"/>
      <c r="D374" s="425"/>
      <c r="E374" s="425"/>
      <c r="F374" s="426"/>
      <c r="G374" s="597" t="s">
        <v>1218</v>
      </c>
      <c r="H374" s="597"/>
      <c r="I374" s="597"/>
      <c r="J374" s="597"/>
      <c r="K374" s="597"/>
      <c r="L374" s="597"/>
      <c r="M374" s="597"/>
      <c r="N374" s="597"/>
      <c r="O374" s="597"/>
      <c r="P374" s="597"/>
      <c r="Q374" s="597"/>
      <c r="R374" s="597"/>
      <c r="S374" s="619"/>
      <c r="T374" s="620"/>
      <c r="U374" s="256"/>
    </row>
    <row r="375" spans="1:21" ht="101.45" customHeight="1" x14ac:dyDescent="0.2">
      <c r="B375" s="424" t="s">
        <v>1037</v>
      </c>
      <c r="C375" s="425"/>
      <c r="D375" s="425"/>
      <c r="E375" s="425"/>
      <c r="F375" s="426"/>
      <c r="G375" s="597" t="s">
        <v>1219</v>
      </c>
      <c r="H375" s="597"/>
      <c r="I375" s="597"/>
      <c r="J375" s="597"/>
      <c r="K375" s="597"/>
      <c r="L375" s="597"/>
      <c r="M375" s="597"/>
      <c r="N375" s="597"/>
      <c r="O375" s="597"/>
      <c r="P375" s="597"/>
      <c r="Q375" s="597"/>
      <c r="R375" s="597"/>
      <c r="S375" s="619"/>
      <c r="T375" s="620"/>
      <c r="U375" s="256"/>
    </row>
    <row r="376" spans="1:21" ht="116.45" customHeight="1" x14ac:dyDescent="0.2">
      <c r="B376" s="424" t="s">
        <v>1057</v>
      </c>
      <c r="C376" s="425"/>
      <c r="D376" s="425"/>
      <c r="E376" s="425"/>
      <c r="F376" s="426"/>
      <c r="G376" s="597" t="s">
        <v>1176</v>
      </c>
      <c r="H376" s="597"/>
      <c r="I376" s="597"/>
      <c r="J376" s="597"/>
      <c r="K376" s="597"/>
      <c r="L376" s="597"/>
      <c r="M376" s="597"/>
      <c r="N376" s="597"/>
      <c r="O376" s="597"/>
      <c r="P376" s="597"/>
      <c r="Q376" s="597"/>
      <c r="R376" s="597"/>
      <c r="S376" s="619"/>
      <c r="T376" s="620"/>
      <c r="U376" s="256"/>
    </row>
    <row r="377" spans="1:21" ht="116.45" customHeight="1" x14ac:dyDescent="0.2">
      <c r="B377" s="424" t="s">
        <v>1056</v>
      </c>
      <c r="C377" s="425"/>
      <c r="D377" s="425"/>
      <c r="E377" s="425"/>
      <c r="F377" s="426"/>
      <c r="G377" s="424" t="s">
        <v>1220</v>
      </c>
      <c r="H377" s="425"/>
      <c r="I377" s="425"/>
      <c r="J377" s="425"/>
      <c r="K377" s="425"/>
      <c r="L377" s="425"/>
      <c r="M377" s="425"/>
      <c r="N377" s="425"/>
      <c r="O377" s="425"/>
      <c r="P377" s="425"/>
      <c r="Q377" s="425"/>
      <c r="R377" s="426"/>
      <c r="S377" s="619"/>
      <c r="T377" s="620"/>
      <c r="U377" s="256"/>
    </row>
    <row r="378" spans="1:21" ht="48.6" customHeight="1" x14ac:dyDescent="0.2">
      <c r="B378" s="424" t="s">
        <v>1214</v>
      </c>
      <c r="C378" s="425"/>
      <c r="D378" s="425"/>
      <c r="E378" s="425"/>
      <c r="F378" s="426"/>
      <c r="G378" s="424" t="s">
        <v>1221</v>
      </c>
      <c r="H378" s="425"/>
      <c r="I378" s="425"/>
      <c r="J378" s="425"/>
      <c r="K378" s="425"/>
      <c r="L378" s="425"/>
      <c r="M378" s="425"/>
      <c r="N378" s="425"/>
      <c r="O378" s="425"/>
      <c r="P378" s="425"/>
      <c r="Q378" s="425"/>
      <c r="R378" s="426"/>
      <c r="S378" s="621"/>
      <c r="T378" s="622"/>
      <c r="U378" s="256"/>
    </row>
    <row r="379" spans="1:21" ht="15" customHeight="1" x14ac:dyDescent="0.2">
      <c r="B379" s="647" t="s">
        <v>111</v>
      </c>
      <c r="C379" s="648"/>
      <c r="D379" s="648"/>
      <c r="E379" s="648"/>
      <c r="F379" s="648"/>
      <c r="G379" s="648"/>
      <c r="H379" s="648"/>
      <c r="I379" s="648"/>
      <c r="J379" s="648"/>
      <c r="K379" s="648"/>
      <c r="L379" s="648"/>
      <c r="M379" s="648"/>
      <c r="N379" s="648"/>
      <c r="O379" s="648"/>
      <c r="P379" s="648"/>
      <c r="Q379" s="648"/>
      <c r="R379" s="648"/>
      <c r="S379" s="648"/>
      <c r="T379" s="649"/>
    </row>
    <row r="380" spans="1:21" ht="15" customHeight="1" x14ac:dyDescent="0.2">
      <c r="B380" s="465" t="s">
        <v>46</v>
      </c>
      <c r="C380" s="466"/>
      <c r="D380" s="466"/>
      <c r="E380" s="466"/>
      <c r="F380" s="467"/>
      <c r="G380" s="419" t="s">
        <v>102</v>
      </c>
      <c r="H380" s="616"/>
      <c r="I380" s="616"/>
      <c r="J380" s="616"/>
      <c r="K380" s="616"/>
      <c r="L380" s="616"/>
      <c r="M380" s="616"/>
      <c r="N380" s="616"/>
      <c r="O380" s="616"/>
      <c r="P380" s="616"/>
      <c r="Q380" s="616"/>
      <c r="R380" s="420"/>
      <c r="S380" s="419" t="s">
        <v>103</v>
      </c>
      <c r="T380" s="420"/>
    </row>
    <row r="381" spans="1:21" ht="133.15" customHeight="1" x14ac:dyDescent="0.2">
      <c r="A381" s="54"/>
      <c r="B381" s="495" t="s">
        <v>533</v>
      </c>
      <c r="C381" s="496"/>
      <c r="D381" s="496"/>
      <c r="E381" s="496"/>
      <c r="F381" s="497"/>
      <c r="G381" s="646" t="s">
        <v>1336</v>
      </c>
      <c r="H381" s="646"/>
      <c r="I381" s="646"/>
      <c r="J381" s="646"/>
      <c r="K381" s="646"/>
      <c r="L381" s="646"/>
      <c r="M381" s="646"/>
      <c r="N381" s="646"/>
      <c r="O381" s="646"/>
      <c r="P381" s="646"/>
      <c r="Q381" s="646"/>
      <c r="R381" s="646"/>
      <c r="S381" s="588" t="s">
        <v>1337</v>
      </c>
      <c r="T381" s="589"/>
    </row>
    <row r="382" spans="1:21" ht="216" customHeight="1" x14ac:dyDescent="0.2">
      <c r="A382" s="54"/>
      <c r="B382" s="495" t="s">
        <v>534</v>
      </c>
      <c r="C382" s="496"/>
      <c r="D382" s="496"/>
      <c r="E382" s="496"/>
      <c r="F382" s="497"/>
      <c r="G382" s="650" t="s">
        <v>1338</v>
      </c>
      <c r="H382" s="651"/>
      <c r="I382" s="651"/>
      <c r="J382" s="651"/>
      <c r="K382" s="651"/>
      <c r="L382" s="651"/>
      <c r="M382" s="651"/>
      <c r="N382" s="651"/>
      <c r="O382" s="651"/>
      <c r="P382" s="651"/>
      <c r="Q382" s="651"/>
      <c r="R382" s="652"/>
      <c r="S382" s="588" t="str">
        <f>+S381</f>
        <v>Actividades de Operación ejecutadas en la Fase de Construcción
Semana 287</v>
      </c>
      <c r="T382" s="589"/>
    </row>
    <row r="383" spans="1:21" ht="217.9" customHeight="1" x14ac:dyDescent="0.2">
      <c r="A383" s="54"/>
      <c r="B383" s="495" t="s">
        <v>535</v>
      </c>
      <c r="C383" s="496"/>
      <c r="D383" s="496"/>
      <c r="E383" s="496"/>
      <c r="F383" s="497"/>
      <c r="G383" s="613" t="s">
        <v>1133</v>
      </c>
      <c r="H383" s="614"/>
      <c r="I383" s="614"/>
      <c r="J383" s="614"/>
      <c r="K383" s="614"/>
      <c r="L383" s="614"/>
      <c r="M383" s="614"/>
      <c r="N383" s="614"/>
      <c r="O383" s="614"/>
      <c r="P383" s="614"/>
      <c r="Q383" s="614"/>
      <c r="R383" s="615"/>
      <c r="S383" s="588" t="str">
        <f>+S381</f>
        <v>Actividades de Operación ejecutadas en la Fase de Construcción
Semana 287</v>
      </c>
      <c r="T383" s="589"/>
    </row>
    <row r="384" spans="1:21" ht="178.15" customHeight="1" x14ac:dyDescent="0.2">
      <c r="A384" s="54"/>
      <c r="B384" s="495" t="s">
        <v>536</v>
      </c>
      <c r="C384" s="496"/>
      <c r="D384" s="496"/>
      <c r="E384" s="496"/>
      <c r="F384" s="497"/>
      <c r="G384" s="613" t="s">
        <v>1340</v>
      </c>
      <c r="H384" s="614"/>
      <c r="I384" s="614"/>
      <c r="J384" s="614"/>
      <c r="K384" s="614"/>
      <c r="L384" s="614"/>
      <c r="M384" s="614"/>
      <c r="N384" s="614"/>
      <c r="O384" s="614"/>
      <c r="P384" s="614"/>
      <c r="Q384" s="614"/>
      <c r="R384" s="615"/>
      <c r="S384" s="588" t="str">
        <f>+S383</f>
        <v>Actividades de Operación ejecutadas en la Fase de Construcción
Semana 287</v>
      </c>
      <c r="T384" s="589"/>
    </row>
    <row r="385" spans="1:20" ht="151.9" customHeight="1" x14ac:dyDescent="0.2">
      <c r="A385" s="54"/>
      <c r="B385" s="495" t="s">
        <v>537</v>
      </c>
      <c r="C385" s="496"/>
      <c r="D385" s="496"/>
      <c r="E385" s="496"/>
      <c r="F385" s="497"/>
      <c r="G385" s="613" t="s">
        <v>1172</v>
      </c>
      <c r="H385" s="614"/>
      <c r="I385" s="614"/>
      <c r="J385" s="614"/>
      <c r="K385" s="614"/>
      <c r="L385" s="614"/>
      <c r="M385" s="614"/>
      <c r="N385" s="614"/>
      <c r="O385" s="614"/>
      <c r="P385" s="614"/>
      <c r="Q385" s="614"/>
      <c r="R385" s="615"/>
      <c r="S385" s="588" t="str">
        <f>+S381</f>
        <v>Actividades de Operación ejecutadas en la Fase de Construcción
Semana 287</v>
      </c>
      <c r="T385" s="589"/>
    </row>
    <row r="386" spans="1:20" ht="214.9" customHeight="1" x14ac:dyDescent="0.2">
      <c r="A386" s="54"/>
      <c r="B386" s="495" t="s">
        <v>538</v>
      </c>
      <c r="C386" s="496"/>
      <c r="D386" s="496"/>
      <c r="E386" s="496"/>
      <c r="F386" s="497"/>
      <c r="G386" s="638" t="s">
        <v>1339</v>
      </c>
      <c r="H386" s="639"/>
      <c r="I386" s="639"/>
      <c r="J386" s="639"/>
      <c r="K386" s="639"/>
      <c r="L386" s="639"/>
      <c r="M386" s="639"/>
      <c r="N386" s="639"/>
      <c r="O386" s="639"/>
      <c r="P386" s="639"/>
      <c r="Q386" s="639"/>
      <c r="R386" s="639"/>
      <c r="S386" s="588" t="str">
        <f>+S381</f>
        <v>Actividades de Operación ejecutadas en la Fase de Construcción
Semana 287</v>
      </c>
      <c r="T386" s="589"/>
    </row>
    <row r="387" spans="1:20" ht="270" customHeight="1" x14ac:dyDescent="0.2">
      <c r="B387" s="546" t="s">
        <v>305</v>
      </c>
      <c r="C387" s="547"/>
      <c r="D387" s="547"/>
      <c r="E387" s="547"/>
      <c r="F387" s="547"/>
      <c r="G387" s="635"/>
      <c r="H387" s="636"/>
      <c r="I387" s="636"/>
      <c r="J387" s="636"/>
      <c r="K387" s="636"/>
      <c r="L387" s="636"/>
      <c r="M387" s="636"/>
      <c r="N387" s="636"/>
      <c r="O387" s="636"/>
      <c r="P387" s="636"/>
      <c r="Q387" s="636"/>
      <c r="R387" s="637"/>
      <c r="S387" s="495"/>
      <c r="T387" s="497"/>
    </row>
    <row r="388" spans="1:20" ht="14.1" customHeight="1" x14ac:dyDescent="0.2">
      <c r="B388" s="68"/>
      <c r="C388" s="51"/>
      <c r="D388" s="51"/>
      <c r="E388" s="51"/>
      <c r="F388" s="51"/>
      <c r="G388" s="65"/>
      <c r="H388" s="49"/>
      <c r="I388" s="49"/>
      <c r="J388" s="49"/>
      <c r="K388" s="49"/>
      <c r="L388" s="49"/>
      <c r="M388" s="49"/>
      <c r="N388" s="49"/>
      <c r="O388" s="49"/>
      <c r="P388" s="49"/>
      <c r="Q388" s="49"/>
      <c r="R388" s="49"/>
      <c r="S388" s="51"/>
      <c r="T388" s="69"/>
    </row>
    <row r="389" spans="1:20" ht="24" customHeight="1" x14ac:dyDescent="0.2">
      <c r="B389" s="421" t="s">
        <v>104</v>
      </c>
      <c r="C389" s="422"/>
      <c r="D389" s="422"/>
      <c r="E389" s="422"/>
      <c r="F389" s="422"/>
      <c r="G389" s="422"/>
      <c r="H389" s="422"/>
      <c r="I389" s="422"/>
      <c r="J389" s="422"/>
      <c r="K389" s="422"/>
      <c r="L389" s="422"/>
      <c r="M389" s="422"/>
      <c r="N389" s="422"/>
      <c r="O389" s="422"/>
      <c r="P389" s="422"/>
      <c r="Q389" s="422"/>
      <c r="R389" s="422"/>
      <c r="S389" s="422"/>
      <c r="T389" s="423"/>
    </row>
    <row r="390" spans="1:20" ht="220.9" customHeight="1" x14ac:dyDescent="0.2">
      <c r="B390" s="640" t="s">
        <v>1409</v>
      </c>
      <c r="C390" s="640"/>
      <c r="D390" s="640"/>
      <c r="E390" s="640"/>
      <c r="F390" s="640"/>
      <c r="G390" s="640"/>
      <c r="H390" s="640"/>
      <c r="I390" s="640"/>
      <c r="J390" s="640"/>
      <c r="K390" s="640"/>
      <c r="L390" s="640"/>
      <c r="M390" s="640"/>
      <c r="N390" s="640"/>
      <c r="O390" s="640"/>
      <c r="P390" s="640"/>
      <c r="Q390" s="640"/>
      <c r="R390" s="640"/>
      <c r="S390" s="640"/>
      <c r="T390" s="640"/>
    </row>
    <row r="391" spans="1:20" ht="14.25" customHeight="1" x14ac:dyDescent="0.2">
      <c r="B391" s="629"/>
      <c r="C391" s="629"/>
      <c r="D391" s="629"/>
      <c r="E391" s="629"/>
      <c r="F391" s="629"/>
      <c r="G391" s="629"/>
      <c r="H391" s="629"/>
      <c r="I391" s="629"/>
      <c r="J391" s="629"/>
      <c r="K391" s="629"/>
      <c r="L391" s="629"/>
      <c r="M391" s="629"/>
      <c r="N391" s="629"/>
      <c r="O391" s="629"/>
      <c r="P391" s="629"/>
      <c r="Q391" s="630"/>
      <c r="R391" s="631"/>
      <c r="S391" s="629"/>
      <c r="T391" s="630"/>
    </row>
    <row r="392" spans="1:20" ht="15" customHeight="1" x14ac:dyDescent="0.2">
      <c r="B392" s="632" t="s">
        <v>105</v>
      </c>
      <c r="C392" s="633"/>
      <c r="D392" s="633"/>
      <c r="E392" s="633"/>
      <c r="F392" s="634"/>
      <c r="G392" s="632" t="s">
        <v>106</v>
      </c>
      <c r="H392" s="633"/>
      <c r="I392" s="633"/>
      <c r="J392" s="633"/>
      <c r="K392" s="633"/>
      <c r="L392" s="633"/>
      <c r="M392" s="633"/>
      <c r="N392" s="633"/>
      <c r="O392" s="633"/>
      <c r="P392" s="634"/>
      <c r="Q392" s="632" t="s">
        <v>107</v>
      </c>
      <c r="R392" s="633"/>
      <c r="S392" s="633"/>
      <c r="T392" s="634"/>
    </row>
    <row r="393" spans="1:20" ht="114.75" customHeight="1" x14ac:dyDescent="0.2">
      <c r="B393" s="623" t="s">
        <v>453</v>
      </c>
      <c r="C393" s="624"/>
      <c r="D393" s="624"/>
      <c r="E393" s="624"/>
      <c r="F393" s="625"/>
      <c r="G393" s="626" t="s">
        <v>287</v>
      </c>
      <c r="H393" s="627"/>
      <c r="I393" s="627"/>
      <c r="J393" s="627"/>
      <c r="K393" s="627"/>
      <c r="L393" s="627"/>
      <c r="M393" s="627"/>
      <c r="N393" s="627"/>
      <c r="O393" s="627"/>
      <c r="P393" s="628"/>
      <c r="Q393" s="626" t="s">
        <v>115</v>
      </c>
      <c r="R393" s="627"/>
      <c r="S393" s="627"/>
      <c r="T393" s="628"/>
    </row>
    <row r="394" spans="1:20" ht="13.9" customHeight="1" x14ac:dyDescent="0.2">
      <c r="G394" s="47"/>
      <c r="H394" s="47"/>
      <c r="I394" s="47"/>
      <c r="J394" s="47"/>
      <c r="K394" s="47"/>
      <c r="L394" s="47"/>
      <c r="M394" s="47"/>
      <c r="N394" s="47"/>
      <c r="O394" s="47"/>
      <c r="P394" s="47"/>
      <c r="Q394" s="48"/>
      <c r="R394" s="48"/>
    </row>
  </sheetData>
  <mergeCells count="1025">
    <mergeCell ref="J190:T190"/>
    <mergeCell ref="C208:D208"/>
    <mergeCell ref="J200:L200"/>
    <mergeCell ref="K220:T220"/>
    <mergeCell ref="G223:J223"/>
    <mergeCell ref="K213:T213"/>
    <mergeCell ref="K212:T212"/>
    <mergeCell ref="B118:E118"/>
    <mergeCell ref="B126:C126"/>
    <mergeCell ref="D126:J126"/>
    <mergeCell ref="K126:R126"/>
    <mergeCell ref="S126:T126"/>
    <mergeCell ref="E222:F222"/>
    <mergeCell ref="D192:E192"/>
    <mergeCell ref="J191:T191"/>
    <mergeCell ref="G209:J209"/>
    <mergeCell ref="K209:T209"/>
    <mergeCell ref="F196:I196"/>
    <mergeCell ref="C199:E199"/>
    <mergeCell ref="H199:I199"/>
    <mergeCell ref="J196:T196"/>
    <mergeCell ref="G210:J210"/>
    <mergeCell ref="E209:F209"/>
    <mergeCell ref="C213:D213"/>
    <mergeCell ref="G216:J216"/>
    <mergeCell ref="J199:L199"/>
    <mergeCell ref="D190:E190"/>
    <mergeCell ref="G215:J215"/>
    <mergeCell ref="H202:I202"/>
    <mergeCell ref="D187:E187"/>
    <mergeCell ref="B125:C125"/>
    <mergeCell ref="F189:I189"/>
    <mergeCell ref="C197:T197"/>
    <mergeCell ref="F199:G199"/>
    <mergeCell ref="D193:E193"/>
    <mergeCell ref="E203:F203"/>
    <mergeCell ref="J189:T189"/>
    <mergeCell ref="E202:F202"/>
    <mergeCell ref="K210:T210"/>
    <mergeCell ref="J183:T183"/>
    <mergeCell ref="F192:I192"/>
    <mergeCell ref="J192:T192"/>
    <mergeCell ref="E145:F145"/>
    <mergeCell ref="B144:D144"/>
    <mergeCell ref="B161:K161"/>
    <mergeCell ref="M198:T198"/>
    <mergeCell ref="H203:L203"/>
    <mergeCell ref="B188:C188"/>
    <mergeCell ref="F188:I188"/>
    <mergeCell ref="F195:I195"/>
    <mergeCell ref="B194:C194"/>
    <mergeCell ref="J193:T193"/>
    <mergeCell ref="B159:C159"/>
    <mergeCell ref="I157:K157"/>
    <mergeCell ref="B178:C178"/>
    <mergeCell ref="F168:I168"/>
    <mergeCell ref="J173:T173"/>
    <mergeCell ref="B179:C179"/>
    <mergeCell ref="J172:T172"/>
    <mergeCell ref="J188:T188"/>
    <mergeCell ref="G214:J214"/>
    <mergeCell ref="C209:D209"/>
    <mergeCell ref="D195:E195"/>
    <mergeCell ref="B176:C176"/>
    <mergeCell ref="S134:T134"/>
    <mergeCell ref="D186:E186"/>
    <mergeCell ref="F176:I176"/>
    <mergeCell ref="J176:T176"/>
    <mergeCell ref="J170:T170"/>
    <mergeCell ref="D171:E171"/>
    <mergeCell ref="D181:E181"/>
    <mergeCell ref="D176:E176"/>
    <mergeCell ref="D135:J135"/>
    <mergeCell ref="B156:D156"/>
    <mergeCell ref="F165:I165"/>
    <mergeCell ref="F179:I179"/>
    <mergeCell ref="D180:E180"/>
    <mergeCell ref="J181:T181"/>
    <mergeCell ref="D174:E174"/>
    <mergeCell ref="J184:T184"/>
    <mergeCell ref="D178:E178"/>
    <mergeCell ref="J177:T177"/>
    <mergeCell ref="D179:E179"/>
    <mergeCell ref="B180:C180"/>
    <mergeCell ref="F180:I180"/>
    <mergeCell ref="D175:E175"/>
    <mergeCell ref="B164:C164"/>
    <mergeCell ref="B139:T139"/>
    <mergeCell ref="B184:C184"/>
    <mergeCell ref="B137:C137"/>
    <mergeCell ref="D137:J137"/>
    <mergeCell ref="F183:I183"/>
    <mergeCell ref="E211:F211"/>
    <mergeCell ref="C210:D210"/>
    <mergeCell ref="E157:F157"/>
    <mergeCell ref="G157:H157"/>
    <mergeCell ref="S109:T109"/>
    <mergeCell ref="S110:T110"/>
    <mergeCell ref="K137:R137"/>
    <mergeCell ref="B146:D146"/>
    <mergeCell ref="E146:F146"/>
    <mergeCell ref="B155:K155"/>
    <mergeCell ref="S98:T98"/>
    <mergeCell ref="C90:D97"/>
    <mergeCell ref="S97:T97"/>
    <mergeCell ref="S96:T96"/>
    <mergeCell ref="E96:I96"/>
    <mergeCell ref="B90:B97"/>
    <mergeCell ref="E95:I95"/>
    <mergeCell ref="J95:R95"/>
    <mergeCell ref="B132:T132"/>
    <mergeCell ref="K138:R138"/>
    <mergeCell ref="L141:T152"/>
    <mergeCell ref="S137:T137"/>
    <mergeCell ref="B154:T154"/>
    <mergeCell ref="B153:T153"/>
    <mergeCell ref="D138:J138"/>
    <mergeCell ref="S133:T133"/>
    <mergeCell ref="B110:E111"/>
    <mergeCell ref="G111:R111"/>
    <mergeCell ref="S111:T111"/>
    <mergeCell ref="B112:E112"/>
    <mergeCell ref="D194:E194"/>
    <mergeCell ref="J195:T195"/>
    <mergeCell ref="G212:J212"/>
    <mergeCell ref="G213:J213"/>
    <mergeCell ref="E212:F212"/>
    <mergeCell ref="C200:E200"/>
    <mergeCell ref="B197:B218"/>
    <mergeCell ref="E207:F207"/>
    <mergeCell ref="C198:L198"/>
    <mergeCell ref="G211:J211"/>
    <mergeCell ref="K219:T219"/>
    <mergeCell ref="K216:T216"/>
    <mergeCell ref="E210:F210"/>
    <mergeCell ref="C202:D202"/>
    <mergeCell ref="C217:D217"/>
    <mergeCell ref="E208:F208"/>
    <mergeCell ref="C203:D203"/>
    <mergeCell ref="K211:T211"/>
    <mergeCell ref="H200:I200"/>
    <mergeCell ref="C206:F206"/>
    <mergeCell ref="G218:J218"/>
    <mergeCell ref="K206:T207"/>
    <mergeCell ref="K202:L202"/>
    <mergeCell ref="G208:J208"/>
    <mergeCell ref="K208:T208"/>
    <mergeCell ref="M199:T205"/>
    <mergeCell ref="C215:D215"/>
    <mergeCell ref="G206:J207"/>
    <mergeCell ref="E216:F216"/>
    <mergeCell ref="E213:F213"/>
    <mergeCell ref="C214:D214"/>
    <mergeCell ref="C216:D216"/>
    <mergeCell ref="K214:T214"/>
    <mergeCell ref="E219:F219"/>
    <mergeCell ref="F190:I190"/>
    <mergeCell ref="B193:C193"/>
    <mergeCell ref="B196:C196"/>
    <mergeCell ref="B170:C170"/>
    <mergeCell ref="F186:I186"/>
    <mergeCell ref="D185:E185"/>
    <mergeCell ref="D188:E188"/>
    <mergeCell ref="F173:I173"/>
    <mergeCell ref="D196:E196"/>
    <mergeCell ref="B195:C195"/>
    <mergeCell ref="F172:I172"/>
    <mergeCell ref="B174:C174"/>
    <mergeCell ref="F187:I187"/>
    <mergeCell ref="B172:C172"/>
    <mergeCell ref="D172:E172"/>
    <mergeCell ref="F170:I170"/>
    <mergeCell ref="D173:E173"/>
    <mergeCell ref="D184:E184"/>
    <mergeCell ref="D183:E183"/>
    <mergeCell ref="D191:E191"/>
    <mergeCell ref="B186:C186"/>
    <mergeCell ref="B182:C182"/>
    <mergeCell ref="B189:C189"/>
    <mergeCell ref="B171:C171"/>
    <mergeCell ref="E227:F227"/>
    <mergeCell ref="E233:F233"/>
    <mergeCell ref="C231:D231"/>
    <mergeCell ref="G229:J229"/>
    <mergeCell ref="K237:T237"/>
    <mergeCell ref="C237:D237"/>
    <mergeCell ref="E237:F237"/>
    <mergeCell ref="G237:J237"/>
    <mergeCell ref="C236:D236"/>
    <mergeCell ref="G233:J233"/>
    <mergeCell ref="G230:J230"/>
    <mergeCell ref="C233:D233"/>
    <mergeCell ref="C222:D222"/>
    <mergeCell ref="G220:J220"/>
    <mergeCell ref="E229:F229"/>
    <mergeCell ref="G225:J225"/>
    <mergeCell ref="G228:J228"/>
    <mergeCell ref="E226:F226"/>
    <mergeCell ref="G226:J226"/>
    <mergeCell ref="G224:J224"/>
    <mergeCell ref="E223:F223"/>
    <mergeCell ref="K227:T227"/>
    <mergeCell ref="C234:D234"/>
    <mergeCell ref="E234:F234"/>
    <mergeCell ref="K224:T224"/>
    <mergeCell ref="C226:D226"/>
    <mergeCell ref="C221:D221"/>
    <mergeCell ref="E221:F221"/>
    <mergeCell ref="K221:T221"/>
    <mergeCell ref="C220:D220"/>
    <mergeCell ref="D177:E177"/>
    <mergeCell ref="D166:E166"/>
    <mergeCell ref="D164:E164"/>
    <mergeCell ref="J165:T165"/>
    <mergeCell ref="J179:T179"/>
    <mergeCell ref="F175:I175"/>
    <mergeCell ref="J166:T166"/>
    <mergeCell ref="B175:C175"/>
    <mergeCell ref="F174:I174"/>
    <mergeCell ref="B165:C165"/>
    <mergeCell ref="B168:C168"/>
    <mergeCell ref="B173:C173"/>
    <mergeCell ref="B238:T238"/>
    <mergeCell ref="C232:D232"/>
    <mergeCell ref="C224:D224"/>
    <mergeCell ref="C229:D229"/>
    <mergeCell ref="C227:D227"/>
    <mergeCell ref="E232:F232"/>
    <mergeCell ref="G231:J231"/>
    <mergeCell ref="K223:T223"/>
    <mergeCell ref="G219:J219"/>
    <mergeCell ref="C235:D235"/>
    <mergeCell ref="K236:T236"/>
    <mergeCell ref="E235:F235"/>
    <mergeCell ref="G235:J235"/>
    <mergeCell ref="G232:J232"/>
    <mergeCell ref="K231:T231"/>
    <mergeCell ref="K234:T234"/>
    <mergeCell ref="C219:D219"/>
    <mergeCell ref="C228:D228"/>
    <mergeCell ref="E236:F236"/>
    <mergeCell ref="G236:J236"/>
    <mergeCell ref="K222:T222"/>
    <mergeCell ref="E224:F224"/>
    <mergeCell ref="B100:T100"/>
    <mergeCell ref="J180:T180"/>
    <mergeCell ref="S135:T135"/>
    <mergeCell ref="D189:E189"/>
    <mergeCell ref="F167:I167"/>
    <mergeCell ref="J167:T167"/>
    <mergeCell ref="F163:I164"/>
    <mergeCell ref="F194:I194"/>
    <mergeCell ref="L155:T162"/>
    <mergeCell ref="I156:K156"/>
    <mergeCell ref="B163:E163"/>
    <mergeCell ref="F191:I191"/>
    <mergeCell ref="B166:C166"/>
    <mergeCell ref="F181:I181"/>
    <mergeCell ref="J185:T185"/>
    <mergeCell ref="F185:I185"/>
    <mergeCell ref="B187:C187"/>
    <mergeCell ref="F177:I177"/>
    <mergeCell ref="F171:I171"/>
    <mergeCell ref="F166:I166"/>
    <mergeCell ref="B130:T130"/>
    <mergeCell ref="J163:T164"/>
    <mergeCell ref="J182:T182"/>
    <mergeCell ref="F184:I184"/>
    <mergeCell ref="J187:T187"/>
    <mergeCell ref="J168:T168"/>
    <mergeCell ref="J171:T171"/>
    <mergeCell ref="D168:E168"/>
    <mergeCell ref="D159:E159"/>
    <mergeCell ref="D169:E169"/>
    <mergeCell ref="C51:D51"/>
    <mergeCell ref="S65:T65"/>
    <mergeCell ref="B40:H40"/>
    <mergeCell ref="I40:J40"/>
    <mergeCell ref="K40:L40"/>
    <mergeCell ref="M40:R40"/>
    <mergeCell ref="S53:T53"/>
    <mergeCell ref="S62:T62"/>
    <mergeCell ref="C52:D62"/>
    <mergeCell ref="E60:H60"/>
    <mergeCell ref="S54:T54"/>
    <mergeCell ref="B44:H44"/>
    <mergeCell ref="I44:J44"/>
    <mergeCell ref="K44:L44"/>
    <mergeCell ref="M44:R44"/>
    <mergeCell ref="B45:H45"/>
    <mergeCell ref="I45:J45"/>
    <mergeCell ref="K45:L45"/>
    <mergeCell ref="M45:R45"/>
    <mergeCell ref="B47:H47"/>
    <mergeCell ref="I47:J47"/>
    <mergeCell ref="K47:L47"/>
    <mergeCell ref="M47:R47"/>
    <mergeCell ref="E56:H56"/>
    <mergeCell ref="E62:H62"/>
    <mergeCell ref="E53:H53"/>
    <mergeCell ref="E57:H57"/>
    <mergeCell ref="I43:J43"/>
    <mergeCell ref="K43:L43"/>
    <mergeCell ref="M43:R43"/>
    <mergeCell ref="B46:H46"/>
    <mergeCell ref="I46:J46"/>
    <mergeCell ref="K46:L46"/>
    <mergeCell ref="M46:R46"/>
    <mergeCell ref="C63:D73"/>
    <mergeCell ref="B49:T49"/>
    <mergeCell ref="B50:T50"/>
    <mergeCell ref="E51:H51"/>
    <mergeCell ref="S60:T60"/>
    <mergeCell ref="I52:R52"/>
    <mergeCell ref="S52:T52"/>
    <mergeCell ref="E58:H58"/>
    <mergeCell ref="I55:R55"/>
    <mergeCell ref="S55:T55"/>
    <mergeCell ref="I59:R59"/>
    <mergeCell ref="S57:T57"/>
    <mergeCell ref="I54:R54"/>
    <mergeCell ref="E54:H54"/>
    <mergeCell ref="I51:R51"/>
    <mergeCell ref="E59:H59"/>
    <mergeCell ref="I57:R57"/>
    <mergeCell ref="B52:B62"/>
    <mergeCell ref="I53:R53"/>
    <mergeCell ref="I60:R60"/>
    <mergeCell ref="S69:T69"/>
    <mergeCell ref="S67:T67"/>
    <mergeCell ref="S59:T59"/>
    <mergeCell ref="S56:T56"/>
    <mergeCell ref="I62:R62"/>
    <mergeCell ref="B9:T9"/>
    <mergeCell ref="B10:E11"/>
    <mergeCell ref="F10:I11"/>
    <mergeCell ref="J10:N11"/>
    <mergeCell ref="O10:Q11"/>
    <mergeCell ref="R10:T11"/>
    <mergeCell ref="S66:T66"/>
    <mergeCell ref="K38:L38"/>
    <mergeCell ref="K39:L39"/>
    <mergeCell ref="M39:R39"/>
    <mergeCell ref="B41:H41"/>
    <mergeCell ref="S58:T58"/>
    <mergeCell ref="S63:T63"/>
    <mergeCell ref="I41:J41"/>
    <mergeCell ref="E65:H65"/>
    <mergeCell ref="E63:H63"/>
    <mergeCell ref="E61:H61"/>
    <mergeCell ref="K41:L41"/>
    <mergeCell ref="M41:R41"/>
    <mergeCell ref="B38:H38"/>
    <mergeCell ref="S51:T51"/>
    <mergeCell ref="B39:H39"/>
    <mergeCell ref="I39:J39"/>
    <mergeCell ref="I63:R63"/>
    <mergeCell ref="I58:R58"/>
    <mergeCell ref="E55:H55"/>
    <mergeCell ref="E64:H64"/>
    <mergeCell ref="B42:H42"/>
    <mergeCell ref="I42:J42"/>
    <mergeCell ref="K42:L42"/>
    <mergeCell ref="M42:R42"/>
    <mergeCell ref="B43:H43"/>
    <mergeCell ref="S38:T38"/>
    <mergeCell ref="R14:T15"/>
    <mergeCell ref="B30:E30"/>
    <mergeCell ref="R31:T32"/>
    <mergeCell ref="B23:E27"/>
    <mergeCell ref="O29:Q29"/>
    <mergeCell ref="O14:Q15"/>
    <mergeCell ref="F14:I15"/>
    <mergeCell ref="R28:T28"/>
    <mergeCell ref="R29:T29"/>
    <mergeCell ref="E66:H66"/>
    <mergeCell ref="I66:R66"/>
    <mergeCell ref="E52:H52"/>
    <mergeCell ref="I56:R56"/>
    <mergeCell ref="B29:E29"/>
    <mergeCell ref="B12:E13"/>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F30:I30"/>
    <mergeCell ref="J12:N12"/>
    <mergeCell ref="O12:Q13"/>
    <mergeCell ref="R12:T13"/>
    <mergeCell ref="J19:N22"/>
    <mergeCell ref="O19:Q22"/>
    <mergeCell ref="R19:T22"/>
    <mergeCell ref="B28:E28"/>
    <mergeCell ref="F28:I28"/>
    <mergeCell ref="J28:N28"/>
    <mergeCell ref="R23:T27"/>
    <mergeCell ref="O23:Q27"/>
    <mergeCell ref="F23:I27"/>
    <mergeCell ref="J23:N23"/>
    <mergeCell ref="B19:E22"/>
    <mergeCell ref="O28:Q28"/>
    <mergeCell ref="O30:Q30"/>
    <mergeCell ref="R30:T30"/>
    <mergeCell ref="F29:I29"/>
    <mergeCell ref="J29:N29"/>
    <mergeCell ref="J13:N13"/>
    <mergeCell ref="F12:I13"/>
    <mergeCell ref="J14:N15"/>
    <mergeCell ref="J24:N27"/>
    <mergeCell ref="F19:I22"/>
    <mergeCell ref="F31:I32"/>
    <mergeCell ref="J16:N18"/>
    <mergeCell ref="F16:I18"/>
    <mergeCell ref="B16:E18"/>
    <mergeCell ref="B14:E15"/>
    <mergeCell ref="R16:T18"/>
    <mergeCell ref="O16:Q18"/>
    <mergeCell ref="O31:Q32"/>
    <mergeCell ref="J30:N30"/>
    <mergeCell ref="J31:N32"/>
    <mergeCell ref="B31:E32"/>
    <mergeCell ref="S304:T304"/>
    <mergeCell ref="S308:T362"/>
    <mergeCell ref="S299:T299"/>
    <mergeCell ref="G303:R303"/>
    <mergeCell ref="M284:T284"/>
    <mergeCell ref="M276:T282"/>
    <mergeCell ref="C282:L282"/>
    <mergeCell ref="F270:I270"/>
    <mergeCell ref="J276:L276"/>
    <mergeCell ref="C277:E277"/>
    <mergeCell ref="F278:G278"/>
    <mergeCell ref="C278:E278"/>
    <mergeCell ref="H278:I278"/>
    <mergeCell ref="C276:E276"/>
    <mergeCell ref="C280:D280"/>
    <mergeCell ref="J270:T270"/>
    <mergeCell ref="D270:E270"/>
    <mergeCell ref="B268:C268"/>
    <mergeCell ref="V297:W297"/>
    <mergeCell ref="B295:T295"/>
    <mergeCell ref="B296:F296"/>
    <mergeCell ref="G296:R296"/>
    <mergeCell ref="S296:T296"/>
    <mergeCell ref="G326:R327"/>
    <mergeCell ref="G332:R332"/>
    <mergeCell ref="G333:R334"/>
    <mergeCell ref="G343:R343"/>
    <mergeCell ref="G344:R345"/>
    <mergeCell ref="G360:R361"/>
    <mergeCell ref="G362:R362"/>
    <mergeCell ref="G346:R347"/>
    <mergeCell ref="G359:R359"/>
    <mergeCell ref="G358:R358"/>
    <mergeCell ref="G354:R354"/>
    <mergeCell ref="W308:X362"/>
    <mergeCell ref="G350:R350"/>
    <mergeCell ref="S307:T307"/>
    <mergeCell ref="B305:F305"/>
    <mergeCell ref="G305:R305"/>
    <mergeCell ref="S305:T305"/>
    <mergeCell ref="B306:F306"/>
    <mergeCell ref="G306:R306"/>
    <mergeCell ref="S306:T306"/>
    <mergeCell ref="G351:R351"/>
    <mergeCell ref="G340:R340"/>
    <mergeCell ref="G329:R329"/>
    <mergeCell ref="G298:R298"/>
    <mergeCell ref="G299:R299"/>
    <mergeCell ref="B269:C269"/>
    <mergeCell ref="B272:T272"/>
    <mergeCell ref="D271:E271"/>
    <mergeCell ref="J271:T271"/>
    <mergeCell ref="F276:G276"/>
    <mergeCell ref="C275:L275"/>
    <mergeCell ref="D268:E268"/>
    <mergeCell ref="J268:T268"/>
    <mergeCell ref="F268:I268"/>
    <mergeCell ref="B294:T294"/>
    <mergeCell ref="J33:N34"/>
    <mergeCell ref="F35:I36"/>
    <mergeCell ref="O35:Q36"/>
    <mergeCell ref="J35:N36"/>
    <mergeCell ref="R33:T34"/>
    <mergeCell ref="F33:I34"/>
    <mergeCell ref="K292:T293"/>
    <mergeCell ref="C288:T288"/>
    <mergeCell ref="C289:L289"/>
    <mergeCell ref="B37:T37"/>
    <mergeCell ref="B35:E36"/>
    <mergeCell ref="R35:T36"/>
    <mergeCell ref="B33:E34"/>
    <mergeCell ref="H284:I284"/>
    <mergeCell ref="B287:T287"/>
    <mergeCell ref="F269:I269"/>
    <mergeCell ref="B266:C266"/>
    <mergeCell ref="M283:T283"/>
    <mergeCell ref="H280:L280"/>
    <mergeCell ref="E280:F280"/>
    <mergeCell ref="M38:R38"/>
    <mergeCell ref="I38:J38"/>
    <mergeCell ref="J278:L278"/>
    <mergeCell ref="B270:C270"/>
    <mergeCell ref="M289:T289"/>
    <mergeCell ref="C292:F292"/>
    <mergeCell ref="C293:D293"/>
    <mergeCell ref="E293:F293"/>
    <mergeCell ref="D269:E269"/>
    <mergeCell ref="J269:T269"/>
    <mergeCell ref="H281:L281"/>
    <mergeCell ref="H277:I277"/>
    <mergeCell ref="O33:Q34"/>
    <mergeCell ref="G355:R355"/>
    <mergeCell ref="B363:F363"/>
    <mergeCell ref="G304:R304"/>
    <mergeCell ref="G363:R363"/>
    <mergeCell ref="G339:R339"/>
    <mergeCell ref="G341:R341"/>
    <mergeCell ref="G348:R348"/>
    <mergeCell ref="G321:R321"/>
    <mergeCell ref="G318:R318"/>
    <mergeCell ref="G309:R309"/>
    <mergeCell ref="G311:R311"/>
    <mergeCell ref="G312:R312"/>
    <mergeCell ref="G313:R313"/>
    <mergeCell ref="G314:R314"/>
    <mergeCell ref="G317:R317"/>
    <mergeCell ref="G356:R356"/>
    <mergeCell ref="G342:R342"/>
    <mergeCell ref="G331:R331"/>
    <mergeCell ref="G338:R338"/>
    <mergeCell ref="F271:I271"/>
    <mergeCell ref="B271:C271"/>
    <mergeCell ref="C290:E290"/>
    <mergeCell ref="B273:T273"/>
    <mergeCell ref="H283:I283"/>
    <mergeCell ref="C281:D281"/>
    <mergeCell ref="J277:L277"/>
    <mergeCell ref="G328:R328"/>
    <mergeCell ref="G307:R307"/>
    <mergeCell ref="G310:R310"/>
    <mergeCell ref="G357:R357"/>
    <mergeCell ref="B297:F297"/>
    <mergeCell ref="G371:R371"/>
    <mergeCell ref="G384:R384"/>
    <mergeCell ref="B374:F374"/>
    <mergeCell ref="G374:R374"/>
    <mergeCell ref="B384:F384"/>
    <mergeCell ref="S384:T384"/>
    <mergeCell ref="G381:R381"/>
    <mergeCell ref="S381:T381"/>
    <mergeCell ref="B382:F382"/>
    <mergeCell ref="B383:F383"/>
    <mergeCell ref="G378:R378"/>
    <mergeCell ref="G377:R377"/>
    <mergeCell ref="B377:F377"/>
    <mergeCell ref="B307:F307"/>
    <mergeCell ref="G373:R373"/>
    <mergeCell ref="B373:F373"/>
    <mergeCell ref="B379:T379"/>
    <mergeCell ref="B380:F380"/>
    <mergeCell ref="G382:R382"/>
    <mergeCell ref="S382:T382"/>
    <mergeCell ref="M275:T275"/>
    <mergeCell ref="E281:F281"/>
    <mergeCell ref="B393:F393"/>
    <mergeCell ref="G393:P393"/>
    <mergeCell ref="Q393:T393"/>
    <mergeCell ref="B389:T389"/>
    <mergeCell ref="B391:Q391"/>
    <mergeCell ref="R391:T391"/>
    <mergeCell ref="B385:F385"/>
    <mergeCell ref="G385:R385"/>
    <mergeCell ref="S385:T385"/>
    <mergeCell ref="B392:F392"/>
    <mergeCell ref="G392:P392"/>
    <mergeCell ref="Q392:T392"/>
    <mergeCell ref="B387:F387"/>
    <mergeCell ref="G387:R387"/>
    <mergeCell ref="S387:T387"/>
    <mergeCell ref="G386:R386"/>
    <mergeCell ref="B390:T390"/>
    <mergeCell ref="B386:F386"/>
    <mergeCell ref="S386:T386"/>
    <mergeCell ref="B381:F381"/>
    <mergeCell ref="G383:R383"/>
    <mergeCell ref="S383:T383"/>
    <mergeCell ref="G380:R380"/>
    <mergeCell ref="B378:F378"/>
    <mergeCell ref="S363:T378"/>
    <mergeCell ref="B367:F367"/>
    <mergeCell ref="B376:F376"/>
    <mergeCell ref="G376:R376"/>
    <mergeCell ref="B375:F375"/>
    <mergeCell ref="G375:R375"/>
    <mergeCell ref="G364:R364"/>
    <mergeCell ref="B364:F364"/>
    <mergeCell ref="B369:F369"/>
    <mergeCell ref="G369:R369"/>
    <mergeCell ref="B365:F365"/>
    <mergeCell ref="B368:F368"/>
    <mergeCell ref="G368:R368"/>
    <mergeCell ref="S380:T380"/>
    <mergeCell ref="G366:R366"/>
    <mergeCell ref="B366:F366"/>
    <mergeCell ref="B372:F372"/>
    <mergeCell ref="G372:R372"/>
    <mergeCell ref="B371:F371"/>
    <mergeCell ref="G370:R370"/>
    <mergeCell ref="B370:F370"/>
    <mergeCell ref="J284:K284"/>
    <mergeCell ref="G308:R308"/>
    <mergeCell ref="B303:F303"/>
    <mergeCell ref="G367:R367"/>
    <mergeCell ref="G365:R365"/>
    <mergeCell ref="C286:D286"/>
    <mergeCell ref="F291:G291"/>
    <mergeCell ref="H291:I291"/>
    <mergeCell ref="J291:L291"/>
    <mergeCell ref="G292:J293"/>
    <mergeCell ref="F290:G290"/>
    <mergeCell ref="H290:I290"/>
    <mergeCell ref="J290:L290"/>
    <mergeCell ref="C291:E291"/>
    <mergeCell ref="C285:F285"/>
    <mergeCell ref="B274:B286"/>
    <mergeCell ref="G330:R330"/>
    <mergeCell ref="G337:R337"/>
    <mergeCell ref="G335:R335"/>
    <mergeCell ref="G285:J286"/>
    <mergeCell ref="K285:T286"/>
    <mergeCell ref="E286:F286"/>
    <mergeCell ref="B304:F304"/>
    <mergeCell ref="B301:F301"/>
    <mergeCell ref="G300:R300"/>
    <mergeCell ref="B302:T302"/>
    <mergeCell ref="G297:R297"/>
    <mergeCell ref="S297:T297"/>
    <mergeCell ref="B308:F362"/>
    <mergeCell ref="B300:F300"/>
    <mergeCell ref="B288:B293"/>
    <mergeCell ref="M290:T291"/>
    <mergeCell ref="H241:I241"/>
    <mergeCell ref="C242:E242"/>
    <mergeCell ref="H242:I242"/>
    <mergeCell ref="M240:T248"/>
    <mergeCell ref="C240:L240"/>
    <mergeCell ref="F242:G242"/>
    <mergeCell ref="E245:F245"/>
    <mergeCell ref="J248:K248"/>
    <mergeCell ref="C241:E241"/>
    <mergeCell ref="J242:L242"/>
    <mergeCell ref="F241:G241"/>
    <mergeCell ref="G259:K259"/>
    <mergeCell ref="H245:I245"/>
    <mergeCell ref="B259:C259"/>
    <mergeCell ref="C244:D244"/>
    <mergeCell ref="C239:T239"/>
    <mergeCell ref="G353:R353"/>
    <mergeCell ref="G352:R352"/>
    <mergeCell ref="G349:R349"/>
    <mergeCell ref="G315:R315"/>
    <mergeCell ref="G316:R316"/>
    <mergeCell ref="G319:R320"/>
    <mergeCell ref="G336:R336"/>
    <mergeCell ref="G322:R323"/>
    <mergeCell ref="G301:R301"/>
    <mergeCell ref="S301:T301"/>
    <mergeCell ref="B299:F299"/>
    <mergeCell ref="S300:T300"/>
    <mergeCell ref="B298:F298"/>
    <mergeCell ref="G324:R325"/>
    <mergeCell ref="S303:T303"/>
    <mergeCell ref="S298:T298"/>
    <mergeCell ref="K244:L244"/>
    <mergeCell ref="I257:K257"/>
    <mergeCell ref="C245:D245"/>
    <mergeCell ref="C248:E248"/>
    <mergeCell ref="K245:L245"/>
    <mergeCell ref="C249:T249"/>
    <mergeCell ref="C284:G284"/>
    <mergeCell ref="C283:G283"/>
    <mergeCell ref="J283:K283"/>
    <mergeCell ref="H276:I276"/>
    <mergeCell ref="F277:G277"/>
    <mergeCell ref="B260:C260"/>
    <mergeCell ref="D266:E266"/>
    <mergeCell ref="J265:T266"/>
    <mergeCell ref="E251:F251"/>
    <mergeCell ref="B265:E265"/>
    <mergeCell ref="B256:D256"/>
    <mergeCell ref="E252:F252"/>
    <mergeCell ref="E256:F256"/>
    <mergeCell ref="C252:D252"/>
    <mergeCell ref="B263:F263"/>
    <mergeCell ref="D259:E259"/>
    <mergeCell ref="L256:T262"/>
    <mergeCell ref="J250:L251"/>
    <mergeCell ref="C251:D251"/>
    <mergeCell ref="C274:T274"/>
    <mergeCell ref="L263:T263"/>
    <mergeCell ref="F265:I266"/>
    <mergeCell ref="B267:C267"/>
    <mergeCell ref="D267:E267"/>
    <mergeCell ref="F267:I267"/>
    <mergeCell ref="M250:T251"/>
    <mergeCell ref="J267:T267"/>
    <mergeCell ref="C250:F250"/>
    <mergeCell ref="B253:T253"/>
    <mergeCell ref="B264:F264"/>
    <mergeCell ref="I263:J263"/>
    <mergeCell ref="B258:K258"/>
    <mergeCell ref="L264:T264"/>
    <mergeCell ref="J252:L252"/>
    <mergeCell ref="G264:H264"/>
    <mergeCell ref="I264:J264"/>
    <mergeCell ref="G256:H256"/>
    <mergeCell ref="I256:K256"/>
    <mergeCell ref="B255:K255"/>
    <mergeCell ref="B261:K261"/>
    <mergeCell ref="G260:K260"/>
    <mergeCell ref="L255:T255"/>
    <mergeCell ref="B257:D257"/>
    <mergeCell ref="G263:H263"/>
    <mergeCell ref="B262:K262"/>
    <mergeCell ref="G250:I251"/>
    <mergeCell ref="D260:E260"/>
    <mergeCell ref="B254:T254"/>
    <mergeCell ref="M252:T252"/>
    <mergeCell ref="G257:H257"/>
    <mergeCell ref="E257:F257"/>
    <mergeCell ref="B239:B252"/>
    <mergeCell ref="G252:I252"/>
    <mergeCell ref="J241:L241"/>
    <mergeCell ref="H244:I244"/>
    <mergeCell ref="C247:L247"/>
    <mergeCell ref="G248:H248"/>
    <mergeCell ref="E244:F244"/>
    <mergeCell ref="F193:I193"/>
    <mergeCell ref="B160:C160"/>
    <mergeCell ref="B162:K162"/>
    <mergeCell ref="G156:H156"/>
    <mergeCell ref="J175:T175"/>
    <mergeCell ref="F178:I178"/>
    <mergeCell ref="C205:L205"/>
    <mergeCell ref="C207:D207"/>
    <mergeCell ref="E151:F151"/>
    <mergeCell ref="B147:D147"/>
    <mergeCell ref="B148:D148"/>
    <mergeCell ref="B157:D157"/>
    <mergeCell ref="E156:F156"/>
    <mergeCell ref="E148:F150"/>
    <mergeCell ref="K148:K150"/>
    <mergeCell ref="B158:K158"/>
    <mergeCell ref="E143:F143"/>
    <mergeCell ref="E144:F144"/>
    <mergeCell ref="B192:C192"/>
    <mergeCell ref="B183:C183"/>
    <mergeCell ref="B181:C181"/>
    <mergeCell ref="B190:C190"/>
    <mergeCell ref="J159:K159"/>
    <mergeCell ref="J169:T169"/>
    <mergeCell ref="F169:I169"/>
    <mergeCell ref="B169:C169"/>
    <mergeCell ref="J178:T178"/>
    <mergeCell ref="D167:E167"/>
    <mergeCell ref="B151:D151"/>
    <mergeCell ref="B177:C177"/>
    <mergeCell ref="B167:C167"/>
    <mergeCell ref="J174:T174"/>
    <mergeCell ref="C212:D212"/>
    <mergeCell ref="E217:F217"/>
    <mergeCell ref="E228:F228"/>
    <mergeCell ref="G217:J217"/>
    <mergeCell ref="B143:D143"/>
    <mergeCell ref="D182:E182"/>
    <mergeCell ref="F182:I182"/>
    <mergeCell ref="C230:D230"/>
    <mergeCell ref="K233:T233"/>
    <mergeCell ref="E231:F231"/>
    <mergeCell ref="B191:C191"/>
    <mergeCell ref="B185:C185"/>
    <mergeCell ref="J186:T186"/>
    <mergeCell ref="K232:T232"/>
    <mergeCell ref="K226:T226"/>
    <mergeCell ref="K229:T229"/>
    <mergeCell ref="K235:T235"/>
    <mergeCell ref="G234:J234"/>
    <mergeCell ref="G227:J227"/>
    <mergeCell ref="E230:F230"/>
    <mergeCell ref="K228:T228"/>
    <mergeCell ref="K230:T230"/>
    <mergeCell ref="C225:D225"/>
    <mergeCell ref="C211:D211"/>
    <mergeCell ref="G221:J221"/>
    <mergeCell ref="E214:F214"/>
    <mergeCell ref="E215:F215"/>
    <mergeCell ref="C223:D223"/>
    <mergeCell ref="G222:J222"/>
    <mergeCell ref="E225:F225"/>
    <mergeCell ref="K225:T225"/>
    <mergeCell ref="E220:F220"/>
    <mergeCell ref="K217:T217"/>
    <mergeCell ref="K215:T215"/>
    <mergeCell ref="K218:T218"/>
    <mergeCell ref="E218:F218"/>
    <mergeCell ref="C218:D218"/>
    <mergeCell ref="S68:T68"/>
    <mergeCell ref="D160:E160"/>
    <mergeCell ref="D165:E165"/>
    <mergeCell ref="F200:G200"/>
    <mergeCell ref="J194:T194"/>
    <mergeCell ref="D170:E170"/>
    <mergeCell ref="B133:C133"/>
    <mergeCell ref="D134:J134"/>
    <mergeCell ref="B136:C136"/>
    <mergeCell ref="B123:C123"/>
    <mergeCell ref="D123:J123"/>
    <mergeCell ref="K123:R123"/>
    <mergeCell ref="S123:T123"/>
    <mergeCell ref="B124:C124"/>
    <mergeCell ref="D124:J124"/>
    <mergeCell ref="K124:R124"/>
    <mergeCell ref="S124:T124"/>
    <mergeCell ref="J80:R80"/>
    <mergeCell ref="E78:I78"/>
    <mergeCell ref="J78:R78"/>
    <mergeCell ref="K133:R133"/>
    <mergeCell ref="B134:C134"/>
    <mergeCell ref="B127:C127"/>
    <mergeCell ref="S127:T127"/>
    <mergeCell ref="B128:T128"/>
    <mergeCell ref="B129:T129"/>
    <mergeCell ref="D136:J136"/>
    <mergeCell ref="S70:T70"/>
    <mergeCell ref="B135:C135"/>
    <mergeCell ref="D106:J106"/>
    <mergeCell ref="J94:R94"/>
    <mergeCell ref="G115:R115"/>
    <mergeCell ref="B116:E117"/>
    <mergeCell ref="S85:T85"/>
    <mergeCell ref="S79:T79"/>
    <mergeCell ref="S83:T83"/>
    <mergeCell ref="C74:D76"/>
    <mergeCell ref="E76:H76"/>
    <mergeCell ref="I76:R76"/>
    <mergeCell ref="S74:T74"/>
    <mergeCell ref="S75:T75"/>
    <mergeCell ref="C79:D86"/>
    <mergeCell ref="S78:T78"/>
    <mergeCell ref="J82:R82"/>
    <mergeCell ref="J79:R79"/>
    <mergeCell ref="E85:I85"/>
    <mergeCell ref="E83:I83"/>
    <mergeCell ref="E74:H74"/>
    <mergeCell ref="J85:R85"/>
    <mergeCell ref="S82:T82"/>
    <mergeCell ref="E84:I84"/>
    <mergeCell ref="E75:H75"/>
    <mergeCell ref="E86:I86"/>
    <mergeCell ref="S91:T91"/>
    <mergeCell ref="S88:T88"/>
    <mergeCell ref="E91:I91"/>
    <mergeCell ref="S76:T76"/>
    <mergeCell ref="E82:I82"/>
    <mergeCell ref="S89:T89"/>
    <mergeCell ref="I65:R65"/>
    <mergeCell ref="C87:D89"/>
    <mergeCell ref="B74:B76"/>
    <mergeCell ref="B63:B73"/>
    <mergeCell ref="I64:R64"/>
    <mergeCell ref="E67:H67"/>
    <mergeCell ref="E89:I89"/>
    <mergeCell ref="J89:R89"/>
    <mergeCell ref="E93:I93"/>
    <mergeCell ref="E92:I92"/>
    <mergeCell ref="J92:R92"/>
    <mergeCell ref="E87:I87"/>
    <mergeCell ref="J87:R87"/>
    <mergeCell ref="E79:I79"/>
    <mergeCell ref="J83:R83"/>
    <mergeCell ref="E81:I81"/>
    <mergeCell ref="G116:R116"/>
    <mergeCell ref="E70:H70"/>
    <mergeCell ref="E71:H71"/>
    <mergeCell ref="I73:R73"/>
    <mergeCell ref="I68:R68"/>
    <mergeCell ref="I67:R67"/>
    <mergeCell ref="I69:R69"/>
    <mergeCell ref="E69:H69"/>
    <mergeCell ref="E68:H68"/>
    <mergeCell ref="J86:R86"/>
    <mergeCell ref="J90:R90"/>
    <mergeCell ref="J88:R88"/>
    <mergeCell ref="G160:K160"/>
    <mergeCell ref="D122:J122"/>
    <mergeCell ref="B122:C122"/>
    <mergeCell ref="S121:T121"/>
    <mergeCell ref="K122:R122"/>
    <mergeCell ref="B121:C121"/>
    <mergeCell ref="D121:J121"/>
    <mergeCell ref="B120:T120"/>
    <mergeCell ref="B150:D150"/>
    <mergeCell ref="B138:C138"/>
    <mergeCell ref="B149:D149"/>
    <mergeCell ref="S136:T136"/>
    <mergeCell ref="B145:D145"/>
    <mergeCell ref="E147:F147"/>
    <mergeCell ref="D133:J133"/>
    <mergeCell ref="B131:T131"/>
    <mergeCell ref="S122:T122"/>
    <mergeCell ref="K121:R121"/>
    <mergeCell ref="K127:R127"/>
    <mergeCell ref="B142:K142"/>
    <mergeCell ref="B140:T140"/>
    <mergeCell ref="S138:T138"/>
    <mergeCell ref="G159:H159"/>
    <mergeCell ref="D125:J125"/>
    <mergeCell ref="K125:R125"/>
    <mergeCell ref="S125:T125"/>
    <mergeCell ref="B105:C105"/>
    <mergeCell ref="D105:J105"/>
    <mergeCell ref="K105:R105"/>
    <mergeCell ref="G112:R112"/>
    <mergeCell ref="B113:E115"/>
    <mergeCell ref="G113:R113"/>
    <mergeCell ref="G117:R117"/>
    <mergeCell ref="J93:R93"/>
    <mergeCell ref="J97:R97"/>
    <mergeCell ref="J96:R96"/>
    <mergeCell ref="E97:I97"/>
    <mergeCell ref="J98:R98"/>
    <mergeCell ref="I74:R74"/>
    <mergeCell ref="J81:R81"/>
    <mergeCell ref="B77:T77"/>
    <mergeCell ref="E90:I90"/>
    <mergeCell ref="S118:T118"/>
    <mergeCell ref="E88:I88"/>
    <mergeCell ref="J91:R91"/>
    <mergeCell ref="S80:T80"/>
    <mergeCell ref="E80:I80"/>
    <mergeCell ref="C98:D98"/>
    <mergeCell ref="I75:R75"/>
    <mergeCell ref="B87:B89"/>
    <mergeCell ref="G118:R118"/>
    <mergeCell ref="S87:T87"/>
    <mergeCell ref="S86:T86"/>
    <mergeCell ref="S84:T84"/>
    <mergeCell ref="S117:T117"/>
    <mergeCell ref="S90:T90"/>
    <mergeCell ref="S93:T93"/>
    <mergeCell ref="S64:T64"/>
    <mergeCell ref="K135:R135"/>
    <mergeCell ref="K136:R136"/>
    <mergeCell ref="K134:R134"/>
    <mergeCell ref="D127:J127"/>
    <mergeCell ref="S114:T114"/>
    <mergeCell ref="S107:T107"/>
    <mergeCell ref="G109:R109"/>
    <mergeCell ref="D102:J102"/>
    <mergeCell ref="S116:T116"/>
    <mergeCell ref="B107:C107"/>
    <mergeCell ref="D107:J107"/>
    <mergeCell ref="B102:C102"/>
    <mergeCell ref="S103:T103"/>
    <mergeCell ref="B104:C104"/>
    <mergeCell ref="D104:J104"/>
    <mergeCell ref="K104:R104"/>
    <mergeCell ref="S104:T104"/>
    <mergeCell ref="B106:C106"/>
    <mergeCell ref="K107:R107"/>
    <mergeCell ref="G114:R114"/>
    <mergeCell ref="G110:R110"/>
    <mergeCell ref="D103:J103"/>
    <mergeCell ref="K103:R103"/>
    <mergeCell ref="K106:R106"/>
    <mergeCell ref="S106:T106"/>
    <mergeCell ref="K102:R102"/>
    <mergeCell ref="B109:E109"/>
    <mergeCell ref="S115:T115"/>
    <mergeCell ref="B108:T108"/>
    <mergeCell ref="I70:R70"/>
    <mergeCell ref="S94:T94"/>
    <mergeCell ref="S92:T92"/>
    <mergeCell ref="S105:T105"/>
    <mergeCell ref="S113:T113"/>
    <mergeCell ref="S112:T112"/>
    <mergeCell ref="E94:I94"/>
    <mergeCell ref="S95:T95"/>
    <mergeCell ref="S102:T102"/>
    <mergeCell ref="B103:C103"/>
    <mergeCell ref="D101:J101"/>
    <mergeCell ref="S61:T61"/>
    <mergeCell ref="S71:T71"/>
    <mergeCell ref="J84:R84"/>
    <mergeCell ref="C99:D99"/>
    <mergeCell ref="E98:I98"/>
    <mergeCell ref="E99:I99"/>
    <mergeCell ref="S81:T81"/>
    <mergeCell ref="E72:H72"/>
    <mergeCell ref="S73:T73"/>
    <mergeCell ref="S72:T72"/>
    <mergeCell ref="I71:R71"/>
    <mergeCell ref="I72:R72"/>
    <mergeCell ref="J99:R99"/>
    <mergeCell ref="S99:T99"/>
    <mergeCell ref="K101:R101"/>
    <mergeCell ref="S101:T101"/>
    <mergeCell ref="B101:C101"/>
    <mergeCell ref="I61:R61"/>
    <mergeCell ref="E73:H73"/>
    <mergeCell ref="C78:D78"/>
    <mergeCell ref="B79:B86"/>
  </mergeCells>
  <phoneticPr fontId="26"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B1:S79"/>
  <sheetViews>
    <sheetView zoomScale="70" zoomScaleNormal="70" workbookViewId="0">
      <selection activeCell="C19" sqref="C19"/>
    </sheetView>
  </sheetViews>
  <sheetFormatPr baseColWidth="10" defaultColWidth="10.85546875" defaultRowHeight="12.75" x14ac:dyDescent="0.2"/>
  <cols>
    <col min="1" max="1" width="4.5703125" style="34" customWidth="1"/>
    <col min="2" max="2" width="20.28515625" style="33" customWidth="1"/>
    <col min="3" max="3" width="10" style="34" customWidth="1"/>
    <col min="4" max="4" width="11.28515625" style="34" customWidth="1"/>
    <col min="5" max="5" width="11.42578125" style="34" customWidth="1"/>
    <col min="6" max="6" width="11.7109375" style="34" customWidth="1"/>
    <col min="7" max="7" width="15.42578125" style="34" customWidth="1"/>
    <col min="8" max="8" width="10.7109375" style="34" customWidth="1"/>
    <col min="9" max="10" width="19.42578125" style="34" customWidth="1"/>
    <col min="11" max="11" width="17.140625" style="34" customWidth="1"/>
    <col min="12" max="14" width="10.85546875" style="34"/>
    <col min="15" max="15" width="12.28515625" style="34" customWidth="1"/>
    <col min="16" max="16" width="9.85546875" style="34" customWidth="1"/>
    <col min="17" max="17" width="11.42578125" style="34" customWidth="1"/>
    <col min="18" max="18" width="10.5703125" style="34" customWidth="1"/>
    <col min="19" max="19" width="17.140625" style="34" customWidth="1"/>
    <col min="20" max="16384" width="10.85546875" style="34"/>
  </cols>
  <sheetData>
    <row r="1" spans="2:19" ht="15" thickBot="1" x14ac:dyDescent="0.25">
      <c r="K1" s="6"/>
      <c r="L1" s="6"/>
      <c r="M1" s="6"/>
      <c r="N1" s="6"/>
      <c r="O1" s="6"/>
      <c r="P1" s="6"/>
      <c r="Q1" s="6"/>
      <c r="R1" s="6"/>
      <c r="S1" s="6"/>
    </row>
    <row r="2" spans="2:19" ht="14.25" customHeight="1" x14ac:dyDescent="0.2">
      <c r="B2" s="771" t="s">
        <v>251</v>
      </c>
      <c r="C2" s="772"/>
      <c r="D2" s="772"/>
      <c r="E2" s="772"/>
      <c r="F2" s="772"/>
      <c r="G2" s="772"/>
      <c r="H2" s="772"/>
      <c r="I2" s="773"/>
      <c r="J2" s="260"/>
      <c r="K2" s="777" t="s">
        <v>251</v>
      </c>
      <c r="L2" s="778"/>
      <c r="M2" s="778"/>
      <c r="N2" s="778"/>
      <c r="O2" s="778"/>
      <c r="P2" s="778"/>
      <c r="Q2" s="778"/>
      <c r="R2" s="778"/>
      <c r="S2" s="779"/>
    </row>
    <row r="3" spans="2:19" ht="34.5" customHeight="1" x14ac:dyDescent="0.2">
      <c r="B3" s="774"/>
      <c r="C3" s="775"/>
      <c r="D3" s="775"/>
      <c r="E3" s="775"/>
      <c r="F3" s="775"/>
      <c r="G3" s="775"/>
      <c r="H3" s="775"/>
      <c r="I3" s="776"/>
      <c r="J3" s="260"/>
      <c r="K3" s="780"/>
      <c r="L3" s="781"/>
      <c r="M3" s="781"/>
      <c r="N3" s="781"/>
      <c r="O3" s="781"/>
      <c r="P3" s="781"/>
      <c r="Q3" s="781"/>
      <c r="R3" s="781"/>
      <c r="S3" s="782"/>
    </row>
    <row r="4" spans="2:19" ht="27.75" customHeight="1" x14ac:dyDescent="0.2">
      <c r="B4" s="783" t="s">
        <v>252</v>
      </c>
      <c r="C4" s="784"/>
      <c r="D4" s="784"/>
      <c r="E4" s="784"/>
      <c r="F4" s="785"/>
      <c r="G4" s="350" t="s">
        <v>488</v>
      </c>
      <c r="H4" s="351" t="s">
        <v>2</v>
      </c>
      <c r="I4" s="99" t="s">
        <v>0</v>
      </c>
      <c r="J4" s="261"/>
      <c r="K4" s="789" t="s">
        <v>252</v>
      </c>
      <c r="L4" s="790"/>
      <c r="M4" s="790"/>
      <c r="N4" s="790"/>
      <c r="O4" s="790"/>
      <c r="P4" s="791" t="s">
        <v>729</v>
      </c>
      <c r="Q4" s="791"/>
      <c r="R4" s="351" t="s">
        <v>0</v>
      </c>
      <c r="S4" s="127" t="s">
        <v>2</v>
      </c>
    </row>
    <row r="5" spans="2:19" ht="27.75" customHeight="1" x14ac:dyDescent="0.25">
      <c r="B5" s="786"/>
      <c r="C5" s="787"/>
      <c r="D5" s="787"/>
      <c r="E5" s="787"/>
      <c r="F5" s="788"/>
      <c r="G5" s="100" t="s">
        <v>510</v>
      </c>
      <c r="H5" s="135">
        <v>3</v>
      </c>
      <c r="I5" s="101" t="s">
        <v>253</v>
      </c>
      <c r="J5" s="262"/>
      <c r="K5" s="789"/>
      <c r="L5" s="790"/>
      <c r="M5" s="790"/>
      <c r="N5" s="790"/>
      <c r="O5" s="790"/>
      <c r="P5" s="792" t="s">
        <v>489</v>
      </c>
      <c r="Q5" s="792"/>
      <c r="R5" s="135" t="s">
        <v>254</v>
      </c>
      <c r="S5" s="126">
        <v>4</v>
      </c>
    </row>
    <row r="6" spans="2:19" ht="33.75" customHeight="1" x14ac:dyDescent="0.2">
      <c r="B6" s="802" t="s">
        <v>255</v>
      </c>
      <c r="C6" s="803"/>
      <c r="D6" s="803"/>
      <c r="E6" s="803"/>
      <c r="F6" s="803"/>
      <c r="G6" s="803"/>
      <c r="H6" s="804"/>
      <c r="I6" s="795"/>
      <c r="J6" s="261"/>
      <c r="K6" s="805" t="s">
        <v>256</v>
      </c>
      <c r="L6" s="806"/>
      <c r="M6" s="806"/>
      <c r="N6" s="806"/>
      <c r="O6" s="806"/>
      <c r="P6" s="806"/>
      <c r="Q6" s="806"/>
      <c r="R6" s="806"/>
      <c r="S6" s="797"/>
    </row>
    <row r="7" spans="2:19" ht="15" customHeight="1" x14ac:dyDescent="0.2">
      <c r="B7" s="807" t="s">
        <v>257</v>
      </c>
      <c r="C7" s="808"/>
      <c r="D7" s="810">
        <v>1</v>
      </c>
      <c r="E7" s="810">
        <v>2</v>
      </c>
      <c r="F7" s="810">
        <v>3</v>
      </c>
      <c r="G7" s="812" t="s">
        <v>258</v>
      </c>
      <c r="H7" s="794" t="s">
        <v>96</v>
      </c>
      <c r="I7" s="795"/>
      <c r="J7" s="261"/>
      <c r="K7" s="814" t="s">
        <v>730</v>
      </c>
      <c r="L7" s="793"/>
      <c r="M7" s="793">
        <v>1</v>
      </c>
      <c r="N7" s="793">
        <v>2</v>
      </c>
      <c r="O7" s="793">
        <v>3</v>
      </c>
      <c r="P7" s="793">
        <v>4</v>
      </c>
      <c r="Q7" s="793" t="s">
        <v>258</v>
      </c>
      <c r="R7" s="794" t="s">
        <v>96</v>
      </c>
      <c r="S7" s="795"/>
    </row>
    <row r="8" spans="2:19" ht="15.75" customHeight="1" x14ac:dyDescent="0.2">
      <c r="B8" s="805"/>
      <c r="C8" s="809"/>
      <c r="D8" s="811"/>
      <c r="E8" s="811"/>
      <c r="F8" s="811"/>
      <c r="G8" s="813"/>
      <c r="H8" s="796"/>
      <c r="I8" s="797"/>
      <c r="J8" s="261"/>
      <c r="K8" s="814"/>
      <c r="L8" s="793"/>
      <c r="M8" s="793"/>
      <c r="N8" s="793"/>
      <c r="O8" s="793"/>
      <c r="P8" s="793"/>
      <c r="Q8" s="793"/>
      <c r="R8" s="796"/>
      <c r="S8" s="797"/>
    </row>
    <row r="9" spans="2:19" ht="15.75" customHeight="1" thickBot="1" x14ac:dyDescent="0.3">
      <c r="B9" s="102">
        <v>3</v>
      </c>
      <c r="C9" s="103">
        <v>500</v>
      </c>
      <c r="D9" s="103">
        <v>3</v>
      </c>
      <c r="E9" s="103">
        <v>50</v>
      </c>
      <c r="F9" s="103"/>
      <c r="G9" s="103"/>
      <c r="H9" s="798"/>
      <c r="I9" s="799"/>
      <c r="J9" s="263"/>
      <c r="K9" s="102">
        <v>3</v>
      </c>
      <c r="L9" s="103">
        <v>500</v>
      </c>
      <c r="M9" s="103">
        <v>3</v>
      </c>
      <c r="N9" s="103"/>
      <c r="O9" s="103">
        <v>50</v>
      </c>
      <c r="P9" s="103"/>
      <c r="Q9" s="103"/>
      <c r="R9" s="800"/>
      <c r="S9" s="801"/>
    </row>
    <row r="10" spans="2:19" ht="20.25" customHeight="1" x14ac:dyDescent="0.2">
      <c r="B10" s="815" t="s">
        <v>259</v>
      </c>
      <c r="C10" s="104">
        <v>1</v>
      </c>
      <c r="D10" s="35">
        <v>232</v>
      </c>
      <c r="E10" s="35">
        <v>177</v>
      </c>
      <c r="F10" s="35">
        <v>11</v>
      </c>
      <c r="G10" s="105">
        <f>+D10+E10+F10</f>
        <v>420</v>
      </c>
      <c r="H10" s="818"/>
      <c r="I10" s="819"/>
      <c r="J10" s="264"/>
      <c r="K10" s="826" t="s">
        <v>259</v>
      </c>
      <c r="L10" s="271">
        <v>1</v>
      </c>
      <c r="M10" s="334">
        <v>232</v>
      </c>
      <c r="N10" s="334">
        <v>177</v>
      </c>
      <c r="O10" s="334">
        <v>11</v>
      </c>
      <c r="P10" s="334">
        <v>0</v>
      </c>
      <c r="Q10" s="335">
        <f>SUM(M10:P10)</f>
        <v>420</v>
      </c>
      <c r="R10" s="820"/>
      <c r="S10" s="821"/>
    </row>
    <row r="11" spans="2:19" ht="16.5" customHeight="1" x14ac:dyDescent="0.2">
      <c r="B11" s="816"/>
      <c r="C11" s="106" t="s">
        <v>263</v>
      </c>
      <c r="D11" s="36">
        <f>+D10*0.4</f>
        <v>92.800000000000011</v>
      </c>
      <c r="E11" s="36">
        <f t="shared" ref="E11" si="0">+E10*0.4</f>
        <v>70.8</v>
      </c>
      <c r="F11" s="36">
        <f>+F10*0.4</f>
        <v>4.4000000000000004</v>
      </c>
      <c r="G11" s="36">
        <f>+D11+E11+F11</f>
        <v>168.00000000000003</v>
      </c>
      <c r="H11" s="822"/>
      <c r="I11" s="823"/>
      <c r="J11" s="264"/>
      <c r="K11" s="826"/>
      <c r="L11" s="272">
        <v>0.4</v>
      </c>
      <c r="M11" s="36">
        <f>M10*0.4</f>
        <v>92.800000000000011</v>
      </c>
      <c r="N11" s="36">
        <f>N10*0.4</f>
        <v>70.8</v>
      </c>
      <c r="O11" s="36">
        <v>5</v>
      </c>
      <c r="P11" s="36">
        <f>P10*0.4</f>
        <v>0</v>
      </c>
      <c r="Q11" s="84">
        <f>SUM(M11:P11)</f>
        <v>168.60000000000002</v>
      </c>
      <c r="R11" s="820"/>
      <c r="S11" s="821"/>
    </row>
    <row r="12" spans="2:19" ht="25.5" customHeight="1" thickBot="1" x14ac:dyDescent="0.25">
      <c r="B12" s="817"/>
      <c r="C12" s="107">
        <v>0.6</v>
      </c>
      <c r="D12" s="37">
        <f>+D10*0.6</f>
        <v>139.19999999999999</v>
      </c>
      <c r="E12" s="37">
        <f t="shared" ref="E12" si="1">+E10*0.6</f>
        <v>106.2</v>
      </c>
      <c r="F12" s="37">
        <f>+F10*0.6</f>
        <v>6.6</v>
      </c>
      <c r="G12" s="37">
        <f>+D12+E12+F12</f>
        <v>251.99999999999997</v>
      </c>
      <c r="H12" s="824"/>
      <c r="I12" s="825"/>
      <c r="J12" s="264"/>
      <c r="K12" s="826"/>
      <c r="L12" s="273">
        <v>0.6</v>
      </c>
      <c r="M12" s="36">
        <v>135</v>
      </c>
      <c r="N12" s="36">
        <f>N10*0.6</f>
        <v>106.2</v>
      </c>
      <c r="O12" s="36">
        <v>6</v>
      </c>
      <c r="P12" s="36">
        <f>P10*0.6</f>
        <v>0</v>
      </c>
      <c r="Q12" s="84">
        <f>SUM(M12:P12)</f>
        <v>247.2</v>
      </c>
      <c r="R12" s="820"/>
      <c r="S12" s="821"/>
    </row>
    <row r="13" spans="2:19" x14ac:dyDescent="0.2">
      <c r="B13" s="815" t="s">
        <v>260</v>
      </c>
      <c r="C13" s="104" t="s">
        <v>258</v>
      </c>
      <c r="D13" s="35">
        <v>231</v>
      </c>
      <c r="E13" s="35">
        <v>170</v>
      </c>
      <c r="F13" s="35">
        <v>11</v>
      </c>
      <c r="G13" s="108">
        <f t="shared" ref="G13:G39" si="2">+D13+E13+F13</f>
        <v>412</v>
      </c>
      <c r="H13" s="818"/>
      <c r="I13" s="819"/>
      <c r="J13" s="264"/>
      <c r="K13" s="815" t="s">
        <v>260</v>
      </c>
      <c r="L13" s="271" t="s">
        <v>258</v>
      </c>
      <c r="M13" s="334">
        <v>231</v>
      </c>
      <c r="N13" s="334">
        <v>170</v>
      </c>
      <c r="O13" s="334">
        <f>O10</f>
        <v>11</v>
      </c>
      <c r="P13" s="334">
        <f>P10</f>
        <v>0</v>
      </c>
      <c r="Q13" s="335">
        <f t="shared" ref="Q13:Q26" si="3">SUM(M13:P13)</f>
        <v>412</v>
      </c>
      <c r="R13" s="820"/>
      <c r="S13" s="821"/>
    </row>
    <row r="14" spans="2:19" x14ac:dyDescent="0.2">
      <c r="B14" s="816"/>
      <c r="C14" s="106" t="s">
        <v>263</v>
      </c>
      <c r="D14" s="36">
        <f>+D13*0.4</f>
        <v>92.4</v>
      </c>
      <c r="E14" s="36">
        <f>+E13*0.4</f>
        <v>68</v>
      </c>
      <c r="F14" s="36">
        <v>4</v>
      </c>
      <c r="G14" s="36">
        <f t="shared" si="2"/>
        <v>164.4</v>
      </c>
      <c r="H14" s="822"/>
      <c r="I14" s="823"/>
      <c r="J14" s="264"/>
      <c r="K14" s="816"/>
      <c r="L14" s="272">
        <v>0.4</v>
      </c>
      <c r="M14" s="36">
        <v>15</v>
      </c>
      <c r="N14" s="36">
        <v>0</v>
      </c>
      <c r="O14" s="36">
        <v>0</v>
      </c>
      <c r="P14" s="36">
        <v>0</v>
      </c>
      <c r="Q14" s="36">
        <f t="shared" si="3"/>
        <v>15</v>
      </c>
      <c r="R14" s="820"/>
      <c r="S14" s="821"/>
    </row>
    <row r="15" spans="2:19" ht="12.75" customHeight="1" thickBot="1" x14ac:dyDescent="0.25">
      <c r="B15" s="817"/>
      <c r="C15" s="107">
        <v>0.6</v>
      </c>
      <c r="D15" s="38">
        <f>+D13*0.6</f>
        <v>138.6</v>
      </c>
      <c r="E15" s="38">
        <f>+E13*0.6</f>
        <v>102</v>
      </c>
      <c r="F15" s="38">
        <v>7</v>
      </c>
      <c r="G15" s="38">
        <f t="shared" si="2"/>
        <v>247.6</v>
      </c>
      <c r="H15" s="824"/>
      <c r="I15" s="825"/>
      <c r="J15" s="264"/>
      <c r="K15" s="817"/>
      <c r="L15" s="273">
        <v>0.6</v>
      </c>
      <c r="M15" s="36">
        <v>0</v>
      </c>
      <c r="N15" s="36">
        <v>0</v>
      </c>
      <c r="O15" s="36">
        <v>0</v>
      </c>
      <c r="P15" s="36">
        <v>0</v>
      </c>
      <c r="Q15" s="36">
        <f t="shared" si="3"/>
        <v>0</v>
      </c>
      <c r="R15" s="820"/>
      <c r="S15" s="821"/>
    </row>
    <row r="16" spans="2:19" ht="15" customHeight="1" x14ac:dyDescent="0.2">
      <c r="B16" s="815" t="s">
        <v>261</v>
      </c>
      <c r="C16" s="104" t="s">
        <v>258</v>
      </c>
      <c r="D16" s="35">
        <v>232</v>
      </c>
      <c r="E16" s="35">
        <v>175</v>
      </c>
      <c r="F16" s="35">
        <v>11</v>
      </c>
      <c r="G16" s="105">
        <f t="shared" si="2"/>
        <v>418</v>
      </c>
      <c r="H16" s="818"/>
      <c r="I16" s="819"/>
      <c r="J16" s="264"/>
      <c r="K16" s="815" t="s">
        <v>262</v>
      </c>
      <c r="L16" s="271" t="s">
        <v>258</v>
      </c>
      <c r="M16" s="334">
        <f>M10</f>
        <v>232</v>
      </c>
      <c r="N16" s="334">
        <f>N10</f>
        <v>177</v>
      </c>
      <c r="O16" s="334">
        <f>O10</f>
        <v>11</v>
      </c>
      <c r="P16" s="334">
        <f>P10</f>
        <v>0</v>
      </c>
      <c r="Q16" s="335">
        <f t="shared" si="3"/>
        <v>420</v>
      </c>
      <c r="R16" s="820"/>
      <c r="S16" s="821"/>
    </row>
    <row r="17" spans="2:19" ht="15.75" customHeight="1" x14ac:dyDescent="0.2">
      <c r="B17" s="816"/>
      <c r="C17" s="106" t="s">
        <v>263</v>
      </c>
      <c r="D17" s="36">
        <f>+D16*0.4</f>
        <v>92.800000000000011</v>
      </c>
      <c r="E17" s="36">
        <f>+E16*0.4</f>
        <v>70</v>
      </c>
      <c r="F17" s="36">
        <f>+F16*0.4</f>
        <v>4.4000000000000004</v>
      </c>
      <c r="G17" s="36">
        <f t="shared" si="2"/>
        <v>167.20000000000002</v>
      </c>
      <c r="H17" s="822"/>
      <c r="I17" s="823"/>
      <c r="J17" s="264"/>
      <c r="K17" s="816"/>
      <c r="L17" s="272" t="s">
        <v>263</v>
      </c>
      <c r="M17" s="36">
        <v>91</v>
      </c>
      <c r="N17" s="36">
        <v>18</v>
      </c>
      <c r="O17" s="36">
        <v>5</v>
      </c>
      <c r="P17" s="36">
        <v>0</v>
      </c>
      <c r="Q17" s="36">
        <f t="shared" si="3"/>
        <v>114</v>
      </c>
      <c r="R17" s="820"/>
      <c r="S17" s="821"/>
    </row>
    <row r="18" spans="2:19" ht="23.25" customHeight="1" thickBot="1" x14ac:dyDescent="0.25">
      <c r="B18" s="817"/>
      <c r="C18" s="107">
        <v>0.6</v>
      </c>
      <c r="D18" s="36">
        <f>+D16*0.6</f>
        <v>139.19999999999999</v>
      </c>
      <c r="E18" s="36">
        <f>+E16*0.6</f>
        <v>105</v>
      </c>
      <c r="F18" s="36">
        <f>+F16*0.6</f>
        <v>6.6</v>
      </c>
      <c r="G18" s="37">
        <f t="shared" si="2"/>
        <v>250.79999999999998</v>
      </c>
      <c r="H18" s="822"/>
      <c r="I18" s="823"/>
      <c r="J18" s="264"/>
      <c r="K18" s="817"/>
      <c r="L18" s="273">
        <v>0.6</v>
      </c>
      <c r="M18" s="36">
        <v>38</v>
      </c>
      <c r="N18" s="36">
        <v>0</v>
      </c>
      <c r="O18" s="36">
        <v>6</v>
      </c>
      <c r="P18" s="36">
        <v>0</v>
      </c>
      <c r="Q18" s="36">
        <f t="shared" si="3"/>
        <v>44</v>
      </c>
      <c r="R18" s="820"/>
      <c r="S18" s="821"/>
    </row>
    <row r="19" spans="2:19" ht="13.5" customHeight="1" x14ac:dyDescent="0.2">
      <c r="B19" s="815" t="s">
        <v>264</v>
      </c>
      <c r="C19" s="104" t="s">
        <v>258</v>
      </c>
      <c r="D19" s="35">
        <v>0</v>
      </c>
      <c r="E19" s="35">
        <v>2</v>
      </c>
      <c r="F19" s="35">
        <v>0</v>
      </c>
      <c r="G19" s="108">
        <f t="shared" si="2"/>
        <v>2</v>
      </c>
      <c r="H19" s="822"/>
      <c r="I19" s="823"/>
      <c r="J19" s="264"/>
      <c r="K19" s="815" t="s">
        <v>264</v>
      </c>
      <c r="L19" s="271" t="s">
        <v>258</v>
      </c>
      <c r="M19" s="334">
        <f>M10</f>
        <v>232</v>
      </c>
      <c r="N19" s="334">
        <f>N10</f>
        <v>177</v>
      </c>
      <c r="O19" s="334">
        <f>O10</f>
        <v>11</v>
      </c>
      <c r="P19" s="334">
        <f>P10</f>
        <v>0</v>
      </c>
      <c r="Q19" s="335">
        <f t="shared" si="3"/>
        <v>420</v>
      </c>
      <c r="R19" s="820"/>
      <c r="S19" s="821"/>
    </row>
    <row r="20" spans="2:19" ht="15" customHeight="1" x14ac:dyDescent="0.2">
      <c r="B20" s="816"/>
      <c r="C20" s="106" t="s">
        <v>263</v>
      </c>
      <c r="D20" s="36">
        <f>+D19*0.4</f>
        <v>0</v>
      </c>
      <c r="E20" s="36">
        <f>+E19*0.4</f>
        <v>0.8</v>
      </c>
      <c r="F20" s="36">
        <f>+F19*0.4</f>
        <v>0</v>
      </c>
      <c r="G20" s="36">
        <f t="shared" si="2"/>
        <v>0.8</v>
      </c>
      <c r="H20" s="822"/>
      <c r="I20" s="823"/>
      <c r="J20" s="264"/>
      <c r="K20" s="816"/>
      <c r="L20" s="272" t="s">
        <v>263</v>
      </c>
      <c r="M20" s="36">
        <v>0</v>
      </c>
      <c r="N20" s="36">
        <f t="shared" ref="N20:P21" si="4">N11-N17</f>
        <v>52.8</v>
      </c>
      <c r="O20" s="85">
        <f t="shared" si="4"/>
        <v>0</v>
      </c>
      <c r="P20" s="36">
        <f t="shared" si="4"/>
        <v>0</v>
      </c>
      <c r="Q20" s="36">
        <f t="shared" si="3"/>
        <v>52.8</v>
      </c>
      <c r="R20" s="820"/>
      <c r="S20" s="821"/>
    </row>
    <row r="21" spans="2:19" ht="17.25" customHeight="1" thickBot="1" x14ac:dyDescent="0.25">
      <c r="B21" s="817"/>
      <c r="C21" s="107">
        <v>0.6</v>
      </c>
      <c r="D21" s="36">
        <f>+D19*0.6</f>
        <v>0</v>
      </c>
      <c r="E21" s="36">
        <f>+E19*0.6</f>
        <v>1.2</v>
      </c>
      <c r="F21" s="36">
        <f>+F19*0.6</f>
        <v>0</v>
      </c>
      <c r="G21" s="36">
        <f t="shared" si="2"/>
        <v>1.2</v>
      </c>
      <c r="H21" s="822"/>
      <c r="I21" s="823"/>
      <c r="J21" s="264"/>
      <c r="K21" s="817"/>
      <c r="L21" s="273">
        <v>0.6</v>
      </c>
      <c r="M21" s="36">
        <f>M42</f>
        <v>47</v>
      </c>
      <c r="N21" s="36">
        <f t="shared" si="4"/>
        <v>106.2</v>
      </c>
      <c r="O21" s="36">
        <f t="shared" si="4"/>
        <v>0</v>
      </c>
      <c r="P21" s="36">
        <f t="shared" si="4"/>
        <v>0</v>
      </c>
      <c r="Q21" s="36">
        <f t="shared" si="3"/>
        <v>153.19999999999999</v>
      </c>
      <c r="R21" s="820"/>
      <c r="S21" s="821"/>
    </row>
    <row r="22" spans="2:19" ht="15.75" customHeight="1" x14ac:dyDescent="0.2">
      <c r="B22" s="815" t="s">
        <v>512</v>
      </c>
      <c r="C22" s="104" t="s">
        <v>258</v>
      </c>
      <c r="D22" s="35">
        <v>226</v>
      </c>
      <c r="E22" s="35">
        <v>161</v>
      </c>
      <c r="F22" s="35">
        <v>11</v>
      </c>
      <c r="G22" s="105">
        <f t="shared" si="2"/>
        <v>398</v>
      </c>
      <c r="H22" s="822"/>
      <c r="I22" s="823"/>
      <c r="J22" s="264"/>
      <c r="K22" s="815" t="s">
        <v>265</v>
      </c>
      <c r="L22" s="271" t="s">
        <v>258</v>
      </c>
      <c r="M22" s="334">
        <f>M10+5</f>
        <v>237</v>
      </c>
      <c r="N22" s="334">
        <f>N10</f>
        <v>177</v>
      </c>
      <c r="O22" s="334">
        <f>O10</f>
        <v>11</v>
      </c>
      <c r="P22" s="334">
        <f>P10</f>
        <v>0</v>
      </c>
      <c r="Q22" s="335">
        <f t="shared" si="3"/>
        <v>425</v>
      </c>
      <c r="R22" s="352"/>
      <c r="S22" s="353"/>
    </row>
    <row r="23" spans="2:19" x14ac:dyDescent="0.2">
      <c r="B23" s="816"/>
      <c r="C23" s="106" t="s">
        <v>263</v>
      </c>
      <c r="D23" s="36">
        <f>+D22*0.4</f>
        <v>90.4</v>
      </c>
      <c r="E23" s="36">
        <f>+E22*0.4</f>
        <v>64.400000000000006</v>
      </c>
      <c r="F23" s="36">
        <f>+F22*0.4</f>
        <v>4.4000000000000004</v>
      </c>
      <c r="G23" s="36">
        <f t="shared" si="2"/>
        <v>159.20000000000002</v>
      </c>
      <c r="H23" s="822"/>
      <c r="I23" s="823"/>
      <c r="J23" s="264"/>
      <c r="K23" s="816"/>
      <c r="L23" s="272" t="s">
        <v>263</v>
      </c>
      <c r="M23" s="36">
        <v>105</v>
      </c>
      <c r="N23" s="36">
        <v>18</v>
      </c>
      <c r="O23" s="36">
        <v>5</v>
      </c>
      <c r="P23" s="36">
        <v>0</v>
      </c>
      <c r="Q23" s="36">
        <f t="shared" si="3"/>
        <v>128</v>
      </c>
      <c r="R23" s="352"/>
      <c r="S23" s="353"/>
    </row>
    <row r="24" spans="2:19" ht="15" customHeight="1" thickBot="1" x14ac:dyDescent="0.25">
      <c r="B24" s="817"/>
      <c r="C24" s="107">
        <v>0.6</v>
      </c>
      <c r="D24" s="36">
        <f>+D22*0.6</f>
        <v>135.6</v>
      </c>
      <c r="E24" s="36">
        <f>+E22*0.6</f>
        <v>96.6</v>
      </c>
      <c r="F24" s="36">
        <f>+F22*0.6</f>
        <v>6.6</v>
      </c>
      <c r="G24" s="36">
        <f t="shared" si="2"/>
        <v>238.79999999999998</v>
      </c>
      <c r="H24" s="822"/>
      <c r="I24" s="823"/>
      <c r="J24" s="264"/>
      <c r="K24" s="817"/>
      <c r="L24" s="273">
        <v>0.6</v>
      </c>
      <c r="M24" s="36">
        <v>158</v>
      </c>
      <c r="N24" s="36">
        <v>4</v>
      </c>
      <c r="O24" s="36">
        <v>6</v>
      </c>
      <c r="P24" s="36">
        <v>0</v>
      </c>
      <c r="Q24" s="36">
        <f t="shared" si="3"/>
        <v>168</v>
      </c>
      <c r="R24" s="352"/>
      <c r="S24" s="353"/>
    </row>
    <row r="25" spans="2:19" ht="15" customHeight="1" x14ac:dyDescent="0.2">
      <c r="B25" s="815" t="s">
        <v>266</v>
      </c>
      <c r="C25" s="104" t="s">
        <v>258</v>
      </c>
      <c r="D25" s="35">
        <v>6</v>
      </c>
      <c r="E25" s="35">
        <v>14</v>
      </c>
      <c r="F25" s="35">
        <v>0</v>
      </c>
      <c r="G25" s="105">
        <f t="shared" si="2"/>
        <v>20</v>
      </c>
      <c r="H25" s="822"/>
      <c r="I25" s="823"/>
      <c r="J25" s="264"/>
      <c r="K25" s="815" t="s">
        <v>731</v>
      </c>
      <c r="L25" s="271" t="s">
        <v>258</v>
      </c>
      <c r="M25" s="334">
        <f>M19</f>
        <v>232</v>
      </c>
      <c r="N25" s="334">
        <v>168</v>
      </c>
      <c r="O25" s="334">
        <f>O19</f>
        <v>11</v>
      </c>
      <c r="P25" s="334">
        <f>P19</f>
        <v>0</v>
      </c>
      <c r="Q25" s="335">
        <f t="shared" si="3"/>
        <v>411</v>
      </c>
      <c r="R25" s="820"/>
      <c r="S25" s="821"/>
    </row>
    <row r="26" spans="2:19" x14ac:dyDescent="0.2">
      <c r="B26" s="816"/>
      <c r="C26" s="106" t="s">
        <v>263</v>
      </c>
      <c r="D26" s="36">
        <f>+D25*0.4</f>
        <v>2.4000000000000004</v>
      </c>
      <c r="E26" s="36">
        <f>+E25*0.4</f>
        <v>5.6000000000000005</v>
      </c>
      <c r="F26" s="36">
        <f>+F25*0.4</f>
        <v>0</v>
      </c>
      <c r="G26" s="36">
        <f t="shared" si="2"/>
        <v>8</v>
      </c>
      <c r="H26" s="822"/>
      <c r="I26" s="823"/>
      <c r="J26" s="264"/>
      <c r="K26" s="816"/>
      <c r="L26" s="272" t="s">
        <v>263</v>
      </c>
      <c r="M26" s="36">
        <v>91</v>
      </c>
      <c r="N26" s="36">
        <v>18</v>
      </c>
      <c r="O26" s="36">
        <v>5</v>
      </c>
      <c r="P26" s="36">
        <v>0</v>
      </c>
      <c r="Q26" s="36">
        <f t="shared" si="3"/>
        <v>114</v>
      </c>
      <c r="R26" s="820"/>
      <c r="S26" s="821"/>
    </row>
    <row r="27" spans="2:19" ht="18" customHeight="1" thickBot="1" x14ac:dyDescent="0.25">
      <c r="B27" s="817"/>
      <c r="C27" s="107">
        <v>0.6</v>
      </c>
      <c r="D27" s="36">
        <f>+D25*0.6</f>
        <v>3.5999999999999996</v>
      </c>
      <c r="E27" s="36">
        <f>+E25*0.6</f>
        <v>8.4</v>
      </c>
      <c r="F27" s="36">
        <f>+F25*0.6</f>
        <v>0</v>
      </c>
      <c r="G27" s="36">
        <f t="shared" si="2"/>
        <v>12</v>
      </c>
      <c r="H27" s="822"/>
      <c r="I27" s="823"/>
      <c r="J27" s="264"/>
      <c r="K27" s="817"/>
      <c r="L27" s="273">
        <v>0.6</v>
      </c>
      <c r="M27" s="36">
        <v>43</v>
      </c>
      <c r="N27" s="36">
        <v>4</v>
      </c>
      <c r="O27" s="36">
        <v>6</v>
      </c>
      <c r="P27" s="36">
        <v>0</v>
      </c>
      <c r="Q27" s="36">
        <f>SUM(M27:P27)</f>
        <v>53</v>
      </c>
      <c r="R27" s="820"/>
      <c r="S27" s="821"/>
    </row>
    <row r="28" spans="2:19" ht="15" customHeight="1" x14ac:dyDescent="0.2">
      <c r="B28" s="815" t="s">
        <v>513</v>
      </c>
      <c r="C28" s="104" t="s">
        <v>258</v>
      </c>
      <c r="D28" s="35">
        <v>10</v>
      </c>
      <c r="E28" s="35">
        <v>9</v>
      </c>
      <c r="F28" s="35">
        <v>0</v>
      </c>
      <c r="G28" s="105">
        <f t="shared" si="2"/>
        <v>19</v>
      </c>
      <c r="H28" s="822"/>
      <c r="I28" s="823"/>
      <c r="J28" s="264"/>
      <c r="K28" s="815" t="s">
        <v>732</v>
      </c>
      <c r="L28" s="271" t="s">
        <v>258</v>
      </c>
      <c r="M28" s="334">
        <f>M22</f>
        <v>237</v>
      </c>
      <c r="N28" s="334">
        <f>N22</f>
        <v>177</v>
      </c>
      <c r="O28" s="334">
        <f>O22</f>
        <v>11</v>
      </c>
      <c r="P28" s="334">
        <f>P22</f>
        <v>0</v>
      </c>
      <c r="Q28" s="335">
        <f t="shared" ref="Q28:Q32" si="5">SUM(M28:P28)</f>
        <v>425</v>
      </c>
      <c r="R28" s="820"/>
      <c r="S28" s="821"/>
    </row>
    <row r="29" spans="2:19" x14ac:dyDescent="0.2">
      <c r="B29" s="816"/>
      <c r="C29" s="106" t="s">
        <v>263</v>
      </c>
      <c r="D29" s="36">
        <f>+D28*0.4</f>
        <v>4</v>
      </c>
      <c r="E29" s="36">
        <f>+E28*0.4</f>
        <v>3.6</v>
      </c>
      <c r="F29" s="36">
        <f>+F28*0.4</f>
        <v>0</v>
      </c>
      <c r="G29" s="36">
        <f t="shared" si="2"/>
        <v>7.6</v>
      </c>
      <c r="H29" s="822" t="s">
        <v>267</v>
      </c>
      <c r="I29" s="823"/>
      <c r="J29" s="264"/>
      <c r="K29" s="816"/>
      <c r="L29" s="272" t="s">
        <v>263</v>
      </c>
      <c r="M29" s="36">
        <v>1</v>
      </c>
      <c r="N29" s="36">
        <f>N23-N26</f>
        <v>0</v>
      </c>
      <c r="O29" s="36">
        <f>O23-O26</f>
        <v>0</v>
      </c>
      <c r="P29" s="36">
        <v>0</v>
      </c>
      <c r="Q29" s="36">
        <f t="shared" si="5"/>
        <v>1</v>
      </c>
      <c r="R29" s="820"/>
      <c r="S29" s="821"/>
    </row>
    <row r="30" spans="2:19" ht="15" customHeight="1" thickBot="1" x14ac:dyDescent="0.25">
      <c r="B30" s="817"/>
      <c r="C30" s="107" t="s">
        <v>511</v>
      </c>
      <c r="D30" s="37">
        <v>6</v>
      </c>
      <c r="E30" s="37">
        <f>+E28*0.6</f>
        <v>5.3999999999999995</v>
      </c>
      <c r="F30" s="37">
        <f>+F28*0.6</f>
        <v>0</v>
      </c>
      <c r="G30" s="37">
        <f t="shared" si="2"/>
        <v>11.399999999999999</v>
      </c>
      <c r="H30" s="824"/>
      <c r="I30" s="825"/>
      <c r="J30" s="264"/>
      <c r="K30" s="817"/>
      <c r="L30" s="273">
        <v>0.6</v>
      </c>
      <c r="M30" s="36">
        <f>M24-M27</f>
        <v>115</v>
      </c>
      <c r="N30" s="36">
        <f>N24-N27</f>
        <v>0</v>
      </c>
      <c r="O30" s="36">
        <f>O24-O27</f>
        <v>0</v>
      </c>
      <c r="P30" s="36">
        <v>0</v>
      </c>
      <c r="Q30" s="36">
        <f t="shared" si="5"/>
        <v>115</v>
      </c>
      <c r="R30" s="820"/>
      <c r="S30" s="821"/>
    </row>
    <row r="31" spans="2:19" ht="15" customHeight="1" x14ac:dyDescent="0.2">
      <c r="B31" s="815" t="s">
        <v>268</v>
      </c>
      <c r="C31" s="104" t="s">
        <v>258</v>
      </c>
      <c r="D31" s="35">
        <v>225</v>
      </c>
      <c r="E31" s="35">
        <v>160</v>
      </c>
      <c r="F31" s="35">
        <v>11</v>
      </c>
      <c r="G31" s="105">
        <f t="shared" si="2"/>
        <v>396</v>
      </c>
      <c r="H31" s="818"/>
      <c r="I31" s="819"/>
      <c r="J31" s="264"/>
      <c r="K31" s="815" t="s">
        <v>269</v>
      </c>
      <c r="L31" s="271" t="s">
        <v>258</v>
      </c>
      <c r="M31" s="334">
        <f>M10</f>
        <v>232</v>
      </c>
      <c r="N31" s="334">
        <f>N10</f>
        <v>177</v>
      </c>
      <c r="O31" s="334">
        <f>O10</f>
        <v>11</v>
      </c>
      <c r="P31" s="334">
        <f>P10</f>
        <v>0</v>
      </c>
      <c r="Q31" s="335">
        <f t="shared" si="5"/>
        <v>420</v>
      </c>
      <c r="R31" s="820"/>
      <c r="S31" s="821"/>
    </row>
    <row r="32" spans="2:19" x14ac:dyDescent="0.2">
      <c r="B32" s="816"/>
      <c r="C32" s="106" t="s">
        <v>263</v>
      </c>
      <c r="D32" s="36">
        <f>+D31*0.4</f>
        <v>90</v>
      </c>
      <c r="E32" s="36">
        <f>+E31*0.4</f>
        <v>64</v>
      </c>
      <c r="F32" s="36">
        <f>+F31*0.4</f>
        <v>4.4000000000000004</v>
      </c>
      <c r="G32" s="36">
        <f t="shared" si="2"/>
        <v>158.4</v>
      </c>
      <c r="H32" s="822"/>
      <c r="I32" s="823"/>
      <c r="J32" s="264"/>
      <c r="K32" s="816"/>
      <c r="L32" s="272" t="s">
        <v>263</v>
      </c>
      <c r="M32" s="36">
        <v>1</v>
      </c>
      <c r="N32" s="36">
        <v>0</v>
      </c>
      <c r="O32" s="36">
        <f>O17-O26</f>
        <v>0</v>
      </c>
      <c r="P32" s="36">
        <v>0</v>
      </c>
      <c r="Q32" s="36">
        <f t="shared" si="5"/>
        <v>1</v>
      </c>
      <c r="R32" s="820"/>
      <c r="S32" s="821"/>
    </row>
    <row r="33" spans="2:19" ht="15.75" customHeight="1" thickBot="1" x14ac:dyDescent="0.25">
      <c r="B33" s="817"/>
      <c r="C33" s="107">
        <v>0.6</v>
      </c>
      <c r="D33" s="36">
        <f>+D31*0.6</f>
        <v>135</v>
      </c>
      <c r="E33" s="36">
        <f>+E31*0.6</f>
        <v>96</v>
      </c>
      <c r="F33" s="36">
        <f>+F31*0.6</f>
        <v>6.6</v>
      </c>
      <c r="G33" s="36">
        <f t="shared" si="2"/>
        <v>237.6</v>
      </c>
      <c r="H33" s="822"/>
      <c r="I33" s="823"/>
      <c r="J33" s="264"/>
      <c r="K33" s="817"/>
      <c r="L33" s="273">
        <v>0.6</v>
      </c>
      <c r="M33" s="36">
        <v>0</v>
      </c>
      <c r="N33" s="36">
        <v>0</v>
      </c>
      <c r="O33" s="36">
        <f>O18-O27</f>
        <v>0</v>
      </c>
      <c r="P33" s="36">
        <v>0</v>
      </c>
      <c r="Q33" s="36">
        <f>SUM(M33:P33)</f>
        <v>0</v>
      </c>
      <c r="R33" s="820"/>
      <c r="S33" s="821"/>
    </row>
    <row r="34" spans="2:19" ht="15" customHeight="1" x14ac:dyDescent="0.2">
      <c r="B34" s="815" t="s">
        <v>514</v>
      </c>
      <c r="C34" s="104" t="s">
        <v>258</v>
      </c>
      <c r="D34" s="35">
        <v>225</v>
      </c>
      <c r="E34" s="35">
        <v>159</v>
      </c>
      <c r="F34" s="35">
        <v>10</v>
      </c>
      <c r="G34" s="105">
        <f t="shared" si="2"/>
        <v>394</v>
      </c>
      <c r="H34" s="822"/>
      <c r="I34" s="823"/>
      <c r="J34" s="264"/>
      <c r="K34" s="815" t="s">
        <v>270</v>
      </c>
      <c r="L34" s="271" t="s">
        <v>258</v>
      </c>
      <c r="M34" s="334">
        <v>242</v>
      </c>
      <c r="N34" s="334">
        <v>190</v>
      </c>
      <c r="O34" s="334">
        <f>O35+O36</f>
        <v>4</v>
      </c>
      <c r="P34" s="334">
        <v>0</v>
      </c>
      <c r="Q34" s="335">
        <f>SUM(M34:P34)</f>
        <v>436</v>
      </c>
      <c r="R34" s="827" t="s">
        <v>285</v>
      </c>
      <c r="S34" s="828"/>
    </row>
    <row r="35" spans="2:19" x14ac:dyDescent="0.2">
      <c r="B35" s="816"/>
      <c r="C35" s="106" t="s">
        <v>263</v>
      </c>
      <c r="D35" s="36">
        <f>+D34*0.4</f>
        <v>90</v>
      </c>
      <c r="E35" s="36">
        <f>+E34*0.4</f>
        <v>63.6</v>
      </c>
      <c r="F35" s="36">
        <f>+F34*0.4</f>
        <v>4</v>
      </c>
      <c r="G35" s="36">
        <f t="shared" si="2"/>
        <v>157.6</v>
      </c>
      <c r="H35" s="822"/>
      <c r="I35" s="823"/>
      <c r="J35" s="264"/>
      <c r="K35" s="816"/>
      <c r="L35" s="272" t="s">
        <v>263</v>
      </c>
      <c r="M35" s="36">
        <v>97</v>
      </c>
      <c r="N35" s="36">
        <v>76</v>
      </c>
      <c r="O35" s="36">
        <v>2</v>
      </c>
      <c r="P35" s="36">
        <v>1</v>
      </c>
      <c r="Q35" s="36">
        <f t="shared" ref="Q35:Q48" si="6">SUM(M35:P35)</f>
        <v>176</v>
      </c>
      <c r="R35" s="827"/>
      <c r="S35" s="828"/>
    </row>
    <row r="36" spans="2:19" ht="17.25" customHeight="1" thickBot="1" x14ac:dyDescent="0.25">
      <c r="B36" s="817"/>
      <c r="C36" s="107">
        <v>0.6</v>
      </c>
      <c r="D36" s="36">
        <f>+D34*0.6</f>
        <v>135</v>
      </c>
      <c r="E36" s="36">
        <f>+E34*0.6</f>
        <v>95.399999999999991</v>
      </c>
      <c r="F36" s="36">
        <f>+F34*0.6</f>
        <v>6</v>
      </c>
      <c r="G36" s="36">
        <f t="shared" si="2"/>
        <v>236.39999999999998</v>
      </c>
      <c r="H36" s="822"/>
      <c r="I36" s="823"/>
      <c r="J36" s="264"/>
      <c r="K36" s="817"/>
      <c r="L36" s="273">
        <v>0.6</v>
      </c>
      <c r="M36" s="36">
        <v>145</v>
      </c>
      <c r="N36" s="36">
        <v>114</v>
      </c>
      <c r="O36" s="36">
        <v>2</v>
      </c>
      <c r="P36" s="36">
        <v>2</v>
      </c>
      <c r="Q36" s="36">
        <f t="shared" si="6"/>
        <v>263</v>
      </c>
      <c r="R36" s="827"/>
      <c r="S36" s="828"/>
    </row>
    <row r="37" spans="2:19" ht="13.5" customHeight="1" x14ac:dyDescent="0.2">
      <c r="B37" s="815" t="s">
        <v>271</v>
      </c>
      <c r="C37" s="104" t="s">
        <v>258</v>
      </c>
      <c r="D37" s="35">
        <v>0</v>
      </c>
      <c r="E37" s="35">
        <v>1</v>
      </c>
      <c r="F37" s="35">
        <v>1</v>
      </c>
      <c r="G37" s="105">
        <f t="shared" si="2"/>
        <v>2</v>
      </c>
      <c r="H37" s="822"/>
      <c r="I37" s="823"/>
      <c r="J37" s="264"/>
      <c r="K37" s="815" t="s">
        <v>272</v>
      </c>
      <c r="L37" s="271" t="s">
        <v>258</v>
      </c>
      <c r="M37" s="334">
        <v>170</v>
      </c>
      <c r="N37" s="334">
        <f>N38+N39</f>
        <v>98</v>
      </c>
      <c r="O37" s="334">
        <f>O38+O39</f>
        <v>2</v>
      </c>
      <c r="P37" s="334">
        <v>0</v>
      </c>
      <c r="Q37" s="335">
        <f t="shared" si="6"/>
        <v>270</v>
      </c>
      <c r="R37" s="827" t="s">
        <v>285</v>
      </c>
      <c r="S37" s="828"/>
    </row>
    <row r="38" spans="2:19" x14ac:dyDescent="0.2">
      <c r="B38" s="816"/>
      <c r="C38" s="106" t="s">
        <v>263</v>
      </c>
      <c r="D38" s="36">
        <f>+D37*0.4</f>
        <v>0</v>
      </c>
      <c r="E38" s="36">
        <f>+E37*0.4</f>
        <v>0.4</v>
      </c>
      <c r="F38" s="36">
        <f>+F37*0.4</f>
        <v>0.4</v>
      </c>
      <c r="G38" s="36">
        <f t="shared" si="2"/>
        <v>0.8</v>
      </c>
      <c r="H38" s="822"/>
      <c r="I38" s="823"/>
      <c r="J38" s="264"/>
      <c r="K38" s="816"/>
      <c r="L38" s="272" t="s">
        <v>263</v>
      </c>
      <c r="M38" s="36">
        <v>68</v>
      </c>
      <c r="N38" s="36">
        <v>39</v>
      </c>
      <c r="O38" s="36">
        <v>0.8</v>
      </c>
      <c r="P38" s="36">
        <v>0</v>
      </c>
      <c r="Q38" s="36">
        <f t="shared" si="6"/>
        <v>107.8</v>
      </c>
      <c r="R38" s="827"/>
      <c r="S38" s="828"/>
    </row>
    <row r="39" spans="2:19" ht="14.25" customHeight="1" thickBot="1" x14ac:dyDescent="0.25">
      <c r="B39" s="817"/>
      <c r="C39" s="107">
        <v>0.6</v>
      </c>
      <c r="D39" s="36">
        <f>+D37*0.6</f>
        <v>0</v>
      </c>
      <c r="E39" s="36">
        <f>+E37*0.6</f>
        <v>0.6</v>
      </c>
      <c r="F39" s="36">
        <f>+F37*0.6</f>
        <v>0.6</v>
      </c>
      <c r="G39" s="36">
        <f t="shared" si="2"/>
        <v>1.2</v>
      </c>
      <c r="H39" s="822"/>
      <c r="I39" s="823"/>
      <c r="J39" s="264"/>
      <c r="K39" s="817"/>
      <c r="L39" s="274">
        <v>0.6</v>
      </c>
      <c r="M39" s="36">
        <v>102</v>
      </c>
      <c r="N39" s="38">
        <v>59</v>
      </c>
      <c r="O39" s="38">
        <v>1.2</v>
      </c>
      <c r="P39" s="38">
        <v>0</v>
      </c>
      <c r="Q39" s="38">
        <f t="shared" si="6"/>
        <v>162.19999999999999</v>
      </c>
      <c r="R39" s="827"/>
      <c r="S39" s="828"/>
    </row>
    <row r="40" spans="2:19" ht="13.5" customHeight="1" x14ac:dyDescent="0.2">
      <c r="B40" s="815" t="s">
        <v>515</v>
      </c>
      <c r="C40" s="104" t="s">
        <v>258</v>
      </c>
      <c r="D40" s="35">
        <v>6</v>
      </c>
      <c r="E40" s="35">
        <v>8</v>
      </c>
      <c r="F40" s="35">
        <v>0</v>
      </c>
      <c r="G40" s="105">
        <f>+D40+E40+F40</f>
        <v>14</v>
      </c>
      <c r="H40" s="822"/>
      <c r="I40" s="823"/>
      <c r="J40" s="264"/>
      <c r="K40" s="815" t="s">
        <v>273</v>
      </c>
      <c r="L40" s="271" t="s">
        <v>258</v>
      </c>
      <c r="M40" s="334">
        <v>79</v>
      </c>
      <c r="N40" s="334">
        <v>59</v>
      </c>
      <c r="O40" s="334">
        <f>O41+O42</f>
        <v>0</v>
      </c>
      <c r="P40" s="334">
        <v>0</v>
      </c>
      <c r="Q40" s="335">
        <f t="shared" si="6"/>
        <v>138</v>
      </c>
      <c r="R40" s="827" t="s">
        <v>285</v>
      </c>
      <c r="S40" s="828"/>
    </row>
    <row r="41" spans="2:19" x14ac:dyDescent="0.2">
      <c r="B41" s="816"/>
      <c r="C41" s="106" t="s">
        <v>263</v>
      </c>
      <c r="D41" s="36">
        <f>+D40*0.4</f>
        <v>2.4000000000000004</v>
      </c>
      <c r="E41" s="36">
        <f>+E40*0.4</f>
        <v>3.2</v>
      </c>
      <c r="F41" s="36">
        <f>+F40*0.4</f>
        <v>0</v>
      </c>
      <c r="G41" s="36">
        <v>0</v>
      </c>
      <c r="H41" s="822" t="s">
        <v>274</v>
      </c>
      <c r="I41" s="823"/>
      <c r="J41" s="264"/>
      <c r="K41" s="816"/>
      <c r="L41" s="272" t="s">
        <v>263</v>
      </c>
      <c r="M41" s="36">
        <v>32</v>
      </c>
      <c r="N41" s="36">
        <v>24</v>
      </c>
      <c r="O41" s="36">
        <v>0</v>
      </c>
      <c r="P41" s="36">
        <v>0</v>
      </c>
      <c r="Q41" s="36">
        <f t="shared" si="6"/>
        <v>56</v>
      </c>
      <c r="R41" s="827"/>
      <c r="S41" s="828"/>
    </row>
    <row r="42" spans="2:19" ht="17.25" customHeight="1" thickBot="1" x14ac:dyDescent="0.25">
      <c r="B42" s="832"/>
      <c r="C42" s="109">
        <v>0.6</v>
      </c>
      <c r="D42" s="37">
        <f>+D40*0.6</f>
        <v>3.5999999999999996</v>
      </c>
      <c r="E42" s="37">
        <f>+E40*0.6</f>
        <v>4.8</v>
      </c>
      <c r="F42" s="37">
        <f>+F40*0.6</f>
        <v>0</v>
      </c>
      <c r="G42" s="37">
        <f t="shared" ref="G42" si="7">+D42+E42+F42</f>
        <v>8.3999999999999986</v>
      </c>
      <c r="H42" s="824"/>
      <c r="I42" s="825"/>
      <c r="J42" s="264"/>
      <c r="K42" s="817"/>
      <c r="L42" s="274">
        <v>0.6</v>
      </c>
      <c r="M42" s="38">
        <v>47</v>
      </c>
      <c r="N42" s="38">
        <v>35</v>
      </c>
      <c r="O42" s="38">
        <v>0</v>
      </c>
      <c r="P42" s="38">
        <v>0</v>
      </c>
      <c r="Q42" s="38">
        <f t="shared" si="6"/>
        <v>82</v>
      </c>
      <c r="R42" s="827"/>
      <c r="S42" s="828"/>
    </row>
    <row r="43" spans="2:19" ht="15" customHeight="1" x14ac:dyDescent="0.2">
      <c r="B43" s="34"/>
      <c r="K43" s="815" t="s">
        <v>275</v>
      </c>
      <c r="L43" s="271" t="s">
        <v>258</v>
      </c>
      <c r="M43" s="334">
        <v>97</v>
      </c>
      <c r="N43" s="334">
        <v>41</v>
      </c>
      <c r="O43" s="334">
        <f>O44+O45</f>
        <v>3.2</v>
      </c>
      <c r="P43" s="334">
        <v>0</v>
      </c>
      <c r="Q43" s="335">
        <f t="shared" si="6"/>
        <v>141.19999999999999</v>
      </c>
      <c r="R43" s="827" t="s">
        <v>285</v>
      </c>
      <c r="S43" s="828"/>
    </row>
    <row r="44" spans="2:19" ht="15.75" customHeight="1" x14ac:dyDescent="0.2">
      <c r="B44" s="34"/>
      <c r="K44" s="816"/>
      <c r="L44" s="272" t="s">
        <v>263</v>
      </c>
      <c r="M44" s="36">
        <v>32</v>
      </c>
      <c r="N44" s="36">
        <v>16</v>
      </c>
      <c r="O44" s="36">
        <v>1.2</v>
      </c>
      <c r="P44" s="36">
        <v>1</v>
      </c>
      <c r="Q44" s="36">
        <f t="shared" si="6"/>
        <v>50.2</v>
      </c>
      <c r="R44" s="827"/>
      <c r="S44" s="828"/>
    </row>
    <row r="45" spans="2:19" ht="27" customHeight="1" x14ac:dyDescent="0.2">
      <c r="B45" s="829"/>
      <c r="C45" s="829"/>
      <c r="D45" s="829"/>
      <c r="E45" s="829"/>
      <c r="F45" s="829"/>
      <c r="G45" s="829"/>
      <c r="H45" s="829"/>
      <c r="I45" s="829"/>
      <c r="J45" s="354"/>
      <c r="K45" s="817"/>
      <c r="L45" s="274">
        <v>0.6</v>
      </c>
      <c r="M45" s="38">
        <v>47</v>
      </c>
      <c r="N45" s="38">
        <v>25</v>
      </c>
      <c r="O45" s="38">
        <v>2</v>
      </c>
      <c r="P45" s="38">
        <v>2</v>
      </c>
      <c r="Q45" s="38">
        <f t="shared" si="6"/>
        <v>76</v>
      </c>
      <c r="R45" s="827"/>
      <c r="S45" s="828"/>
    </row>
    <row r="46" spans="2:19" x14ac:dyDescent="0.2">
      <c r="K46" s="815" t="s">
        <v>733</v>
      </c>
      <c r="L46" s="271" t="s">
        <v>258</v>
      </c>
      <c r="M46" s="334">
        <v>231</v>
      </c>
      <c r="N46" s="334">
        <f>N47+N48</f>
        <v>154</v>
      </c>
      <c r="O46" s="334">
        <f>O47+O48</f>
        <v>12</v>
      </c>
      <c r="P46" s="334">
        <f>P10</f>
        <v>0</v>
      </c>
      <c r="Q46" s="335">
        <f t="shared" si="6"/>
        <v>397</v>
      </c>
      <c r="R46" s="827" t="s">
        <v>285</v>
      </c>
      <c r="S46" s="828"/>
    </row>
    <row r="47" spans="2:19" x14ac:dyDescent="0.2">
      <c r="K47" s="816"/>
      <c r="L47" s="272" t="s">
        <v>263</v>
      </c>
      <c r="M47" s="36">
        <v>92</v>
      </c>
      <c r="N47" s="36">
        <v>62</v>
      </c>
      <c r="O47" s="36">
        <v>5</v>
      </c>
      <c r="P47" s="36">
        <v>0</v>
      </c>
      <c r="Q47" s="36">
        <f t="shared" si="6"/>
        <v>159</v>
      </c>
      <c r="R47" s="830"/>
      <c r="S47" s="831"/>
    </row>
    <row r="48" spans="2:19" ht="24.75" customHeight="1" x14ac:dyDescent="0.2">
      <c r="K48" s="817"/>
      <c r="L48" s="274">
        <v>0.6</v>
      </c>
      <c r="M48" s="38">
        <v>139</v>
      </c>
      <c r="N48" s="38">
        <v>92</v>
      </c>
      <c r="O48" s="38">
        <v>7</v>
      </c>
      <c r="P48" s="38">
        <v>0</v>
      </c>
      <c r="Q48" s="38">
        <f t="shared" si="6"/>
        <v>238</v>
      </c>
      <c r="R48" s="827"/>
      <c r="S48" s="828"/>
    </row>
    <row r="49" spans="11:19" ht="45.75" customHeight="1" x14ac:dyDescent="0.2">
      <c r="K49" s="815" t="s">
        <v>276</v>
      </c>
      <c r="L49" s="271" t="s">
        <v>258</v>
      </c>
      <c r="M49" s="334">
        <v>346</v>
      </c>
      <c r="N49" s="334">
        <v>198</v>
      </c>
      <c r="O49" s="334">
        <f>O50+O51</f>
        <v>5</v>
      </c>
      <c r="P49" s="334">
        <f>P37+P40+P43</f>
        <v>0</v>
      </c>
      <c r="Q49" s="335">
        <f t="shared" ref="Q49:Q54" si="8">SUM(M49:P49)</f>
        <v>549</v>
      </c>
      <c r="R49" s="827" t="s">
        <v>285</v>
      </c>
      <c r="S49" s="828"/>
    </row>
    <row r="50" spans="11:19" x14ac:dyDescent="0.2">
      <c r="K50" s="816"/>
      <c r="L50" s="272" t="s">
        <v>263</v>
      </c>
      <c r="M50" s="36">
        <v>138</v>
      </c>
      <c r="N50" s="36">
        <v>79</v>
      </c>
      <c r="O50" s="36">
        <v>2</v>
      </c>
      <c r="P50" s="36">
        <v>2</v>
      </c>
      <c r="Q50" s="36">
        <f t="shared" si="8"/>
        <v>221</v>
      </c>
      <c r="R50" s="827"/>
      <c r="S50" s="828"/>
    </row>
    <row r="51" spans="11:19" ht="27" customHeight="1" x14ac:dyDescent="0.2">
      <c r="K51" s="817"/>
      <c r="L51" s="274">
        <v>0.6</v>
      </c>
      <c r="M51" s="38">
        <v>208</v>
      </c>
      <c r="N51" s="38">
        <v>119</v>
      </c>
      <c r="O51" s="38">
        <v>3</v>
      </c>
      <c r="P51" s="38">
        <f>P39+P42+P45</f>
        <v>2</v>
      </c>
      <c r="Q51" s="38">
        <f t="shared" si="8"/>
        <v>332</v>
      </c>
      <c r="R51" s="827"/>
      <c r="S51" s="828"/>
    </row>
    <row r="52" spans="11:19" x14ac:dyDescent="0.2">
      <c r="K52" s="815" t="s">
        <v>277</v>
      </c>
      <c r="L52" s="271" t="s">
        <v>258</v>
      </c>
      <c r="M52" s="334">
        <f>M37+M40+M43</f>
        <v>346</v>
      </c>
      <c r="N52" s="334">
        <f>N10</f>
        <v>177</v>
      </c>
      <c r="O52" s="334">
        <f>O10</f>
        <v>11</v>
      </c>
      <c r="P52" s="334">
        <f>P10</f>
        <v>0</v>
      </c>
      <c r="Q52" s="335">
        <f t="shared" si="8"/>
        <v>534</v>
      </c>
      <c r="R52" s="827" t="s">
        <v>285</v>
      </c>
      <c r="S52" s="828"/>
    </row>
    <row r="53" spans="11:19" x14ac:dyDescent="0.2">
      <c r="K53" s="816"/>
      <c r="L53" s="272" t="s">
        <v>263</v>
      </c>
      <c r="M53" s="38">
        <v>0</v>
      </c>
      <c r="N53" s="36">
        <v>0</v>
      </c>
      <c r="O53" s="36">
        <v>0</v>
      </c>
      <c r="P53" s="36">
        <v>0</v>
      </c>
      <c r="Q53" s="36">
        <f t="shared" si="8"/>
        <v>0</v>
      </c>
      <c r="R53" s="820"/>
      <c r="S53" s="821"/>
    </row>
    <row r="54" spans="11:19" ht="21" customHeight="1" thickBot="1" x14ac:dyDescent="0.25">
      <c r="K54" s="832"/>
      <c r="L54" s="275">
        <v>0.6</v>
      </c>
      <c r="M54" s="37">
        <v>0</v>
      </c>
      <c r="N54" s="37">
        <v>0</v>
      </c>
      <c r="O54" s="37">
        <v>0</v>
      </c>
      <c r="P54" s="37">
        <v>0</v>
      </c>
      <c r="Q54" s="37">
        <f t="shared" si="8"/>
        <v>0</v>
      </c>
      <c r="R54" s="833"/>
      <c r="S54" s="834"/>
    </row>
    <row r="55" spans="11:19" ht="15.75" customHeight="1" x14ac:dyDescent="0.2"/>
    <row r="57" spans="11:19" ht="12.75" customHeight="1" x14ac:dyDescent="0.2"/>
    <row r="60" spans="11:19" ht="12.75" customHeight="1" x14ac:dyDescent="0.2"/>
    <row r="63" spans="11:19" ht="12.75" customHeight="1" x14ac:dyDescent="0.2"/>
    <row r="66" ht="12.75" customHeight="1" x14ac:dyDescent="0.2"/>
    <row r="67" ht="15.75" customHeight="1" x14ac:dyDescent="0.2"/>
    <row r="68" ht="15.75" customHeight="1" x14ac:dyDescent="0.2"/>
    <row r="69" ht="12.75" customHeight="1" x14ac:dyDescent="0.2"/>
    <row r="70" ht="15.75" customHeight="1" x14ac:dyDescent="0.2"/>
    <row r="71" ht="15.75" customHeight="1" x14ac:dyDescent="0.2"/>
    <row r="72" ht="12.75" customHeight="1" x14ac:dyDescent="0.2"/>
    <row r="73" ht="15.75" customHeight="1" x14ac:dyDescent="0.2"/>
    <row r="74" ht="15.75" customHeight="1" x14ac:dyDescent="0.2"/>
    <row r="76" ht="15.75" customHeight="1" x14ac:dyDescent="0.2"/>
    <row r="77" ht="15.75" customHeight="1" x14ac:dyDescent="0.2"/>
    <row r="78" ht="19.5" customHeight="1" x14ac:dyDescent="0.2"/>
    <row r="79" ht="65.25" customHeight="1" x14ac:dyDescent="0.2"/>
  </sheetData>
  <mergeCells count="125">
    <mergeCell ref="K49:K51"/>
    <mergeCell ref="R49:S49"/>
    <mergeCell ref="R50:S50"/>
    <mergeCell ref="R51:S51"/>
    <mergeCell ref="K52:K54"/>
    <mergeCell ref="R52:S52"/>
    <mergeCell ref="R53:S53"/>
    <mergeCell ref="R54:S54"/>
    <mergeCell ref="K43:K45"/>
    <mergeCell ref="R43:S43"/>
    <mergeCell ref="R44:S44"/>
    <mergeCell ref="B45:I45"/>
    <mergeCell ref="R45:S45"/>
    <mergeCell ref="K46:K48"/>
    <mergeCell ref="R46:S46"/>
    <mergeCell ref="R47:S47"/>
    <mergeCell ref="R48:S48"/>
    <mergeCell ref="B40:B42"/>
    <mergeCell ref="H40:I40"/>
    <mergeCell ref="K40:K42"/>
    <mergeCell ref="R40:S40"/>
    <mergeCell ref="H41:I41"/>
    <mergeCell ref="R41:S41"/>
    <mergeCell ref="H42:I42"/>
    <mergeCell ref="R42:S42"/>
    <mergeCell ref="B31:B33"/>
    <mergeCell ref="H31:I31"/>
    <mergeCell ref="K31:K33"/>
    <mergeCell ref="R31:S31"/>
    <mergeCell ref="H32:I32"/>
    <mergeCell ref="R32:S32"/>
    <mergeCell ref="H33:I33"/>
    <mergeCell ref="B37:B39"/>
    <mergeCell ref="H37:I37"/>
    <mergeCell ref="K37:K39"/>
    <mergeCell ref="R37:S37"/>
    <mergeCell ref="H38:I38"/>
    <mergeCell ref="R38:S38"/>
    <mergeCell ref="H39:I39"/>
    <mergeCell ref="R39:S39"/>
    <mergeCell ref="R33:S33"/>
    <mergeCell ref="B34:B36"/>
    <mergeCell ref="H34:I34"/>
    <mergeCell ref="K34:K36"/>
    <mergeCell ref="R34:S34"/>
    <mergeCell ref="H35:I35"/>
    <mergeCell ref="R35:S35"/>
    <mergeCell ref="H36:I36"/>
    <mergeCell ref="R36:S36"/>
    <mergeCell ref="R25:S25"/>
    <mergeCell ref="H26:I26"/>
    <mergeCell ref="R26:S26"/>
    <mergeCell ref="H27:I27"/>
    <mergeCell ref="R27:S27"/>
    <mergeCell ref="B28:B30"/>
    <mergeCell ref="H28:I28"/>
    <mergeCell ref="K28:K30"/>
    <mergeCell ref="R28:S28"/>
    <mergeCell ref="H29:I29"/>
    <mergeCell ref="R29:S29"/>
    <mergeCell ref="H30:I30"/>
    <mergeCell ref="R30:S30"/>
    <mergeCell ref="B22:B24"/>
    <mergeCell ref="H22:I22"/>
    <mergeCell ref="K22:K24"/>
    <mergeCell ref="H23:I23"/>
    <mergeCell ref="H24:I24"/>
    <mergeCell ref="B25:B27"/>
    <mergeCell ref="H25:I25"/>
    <mergeCell ref="K25:K27"/>
    <mergeCell ref="B19:B21"/>
    <mergeCell ref="H19:I19"/>
    <mergeCell ref="K19:K21"/>
    <mergeCell ref="R19:S19"/>
    <mergeCell ref="H20:I20"/>
    <mergeCell ref="R20:S20"/>
    <mergeCell ref="H21:I21"/>
    <mergeCell ref="R21:S21"/>
    <mergeCell ref="B16:B18"/>
    <mergeCell ref="H16:I16"/>
    <mergeCell ref="K16:K18"/>
    <mergeCell ref="R16:S16"/>
    <mergeCell ref="H17:I17"/>
    <mergeCell ref="R17:S17"/>
    <mergeCell ref="H18:I18"/>
    <mergeCell ref="R18:S18"/>
    <mergeCell ref="B13:B15"/>
    <mergeCell ref="H13:I13"/>
    <mergeCell ref="K13:K15"/>
    <mergeCell ref="R13:S13"/>
    <mergeCell ref="H14:I14"/>
    <mergeCell ref="R14:S14"/>
    <mergeCell ref="H15:I15"/>
    <mergeCell ref="R15:S15"/>
    <mergeCell ref="B10:B12"/>
    <mergeCell ref="H10:I10"/>
    <mergeCell ref="K10:K12"/>
    <mergeCell ref="R10:S10"/>
    <mergeCell ref="H11:I11"/>
    <mergeCell ref="R11:S11"/>
    <mergeCell ref="H12:I12"/>
    <mergeCell ref="R12:S12"/>
    <mergeCell ref="H9:I9"/>
    <mergeCell ref="R9:S9"/>
    <mergeCell ref="B6:I6"/>
    <mergeCell ref="K6:S6"/>
    <mergeCell ref="B7:C8"/>
    <mergeCell ref="D7:D8"/>
    <mergeCell ref="E7:E8"/>
    <mergeCell ref="F7:F8"/>
    <mergeCell ref="G7:G8"/>
    <mergeCell ref="H7:I8"/>
    <mergeCell ref="K7:L8"/>
    <mergeCell ref="M7:M8"/>
    <mergeCell ref="B2:I3"/>
    <mergeCell ref="K2:S3"/>
    <mergeCell ref="B4:F5"/>
    <mergeCell ref="K4:O5"/>
    <mergeCell ref="P4:Q4"/>
    <mergeCell ref="P5:Q5"/>
    <mergeCell ref="N7:N8"/>
    <mergeCell ref="O7:O8"/>
    <mergeCell ref="P7:P8"/>
    <mergeCell ref="Q7:Q8"/>
    <mergeCell ref="R7:S8"/>
  </mergeCells>
  <conditionalFormatting sqref="H10:H35 H37:H42 D17:F18 D10:F12 D14:F15 D20:F21 D23:F24 D26:F27 D29:F30 D32:F33 D35:F36 D38:F39 D41:F42">
    <cfRule type="cellIs" dxfId="91" priority="92" operator="lessThan">
      <formula>0</formula>
    </cfRule>
  </conditionalFormatting>
  <conditionalFormatting sqref="G13">
    <cfRule type="cellIs" dxfId="90" priority="90" operator="lessThan">
      <formula>0</formula>
    </cfRule>
  </conditionalFormatting>
  <conditionalFormatting sqref="G16">
    <cfRule type="cellIs" dxfId="89" priority="89" operator="lessThan">
      <formula>0</formula>
    </cfRule>
  </conditionalFormatting>
  <conditionalFormatting sqref="G19">
    <cfRule type="cellIs" dxfId="88" priority="88" operator="lessThan">
      <formula>0</formula>
    </cfRule>
  </conditionalFormatting>
  <conditionalFormatting sqref="H36">
    <cfRule type="cellIs" dxfId="87" priority="87" operator="lessThan">
      <formula>0</formula>
    </cfRule>
  </conditionalFormatting>
  <conditionalFormatting sqref="G17:G18 G23:G24 G29:G30 G32:G33 G35:G36 G41:G42 G14:G15 G26:G27 G38:G39 G10:G12 G20:G21">
    <cfRule type="cellIs" dxfId="86" priority="91" operator="lessThan">
      <formula>0</formula>
    </cfRule>
  </conditionalFormatting>
  <conditionalFormatting sqref="D16:F16">
    <cfRule type="cellIs" dxfId="85" priority="86" operator="lessThan">
      <formula>0</formula>
    </cfRule>
  </conditionalFormatting>
  <conditionalFormatting sqref="D19:F19">
    <cfRule type="cellIs" dxfId="84" priority="85" operator="lessThan">
      <formula>0</formula>
    </cfRule>
  </conditionalFormatting>
  <conditionalFormatting sqref="D22:F22">
    <cfRule type="cellIs" dxfId="83" priority="84" operator="lessThan">
      <formula>0</formula>
    </cfRule>
  </conditionalFormatting>
  <conditionalFormatting sqref="D25:F25">
    <cfRule type="cellIs" dxfId="82" priority="83" operator="lessThan">
      <formula>0</formula>
    </cfRule>
  </conditionalFormatting>
  <conditionalFormatting sqref="D28:F28">
    <cfRule type="cellIs" dxfId="81" priority="82" operator="lessThan">
      <formula>0</formula>
    </cfRule>
  </conditionalFormatting>
  <conditionalFormatting sqref="D31:F31">
    <cfRule type="cellIs" dxfId="80" priority="81" operator="lessThan">
      <formula>0</formula>
    </cfRule>
  </conditionalFormatting>
  <conditionalFormatting sqref="D34:F34">
    <cfRule type="cellIs" dxfId="79" priority="80" operator="lessThan">
      <formula>0</formula>
    </cfRule>
  </conditionalFormatting>
  <conditionalFormatting sqref="D37:F37">
    <cfRule type="cellIs" dxfId="78" priority="79" operator="lessThan">
      <formula>0</formula>
    </cfRule>
  </conditionalFormatting>
  <conditionalFormatting sqref="D40:F40">
    <cfRule type="cellIs" dxfId="77" priority="78" operator="lessThan">
      <formula>0</formula>
    </cfRule>
  </conditionalFormatting>
  <conditionalFormatting sqref="D13:F13">
    <cfRule type="cellIs" dxfId="76" priority="77" operator="lessThan">
      <formula>0</formula>
    </cfRule>
  </conditionalFormatting>
  <conditionalFormatting sqref="G22">
    <cfRule type="cellIs" dxfId="75" priority="76" operator="lessThan">
      <formula>0</formula>
    </cfRule>
  </conditionalFormatting>
  <conditionalFormatting sqref="G25">
    <cfRule type="cellIs" dxfId="74" priority="75" operator="lessThan">
      <formula>0</formula>
    </cfRule>
  </conditionalFormatting>
  <conditionalFormatting sqref="G28">
    <cfRule type="cellIs" dxfId="73" priority="74" operator="lessThan">
      <formula>0</formula>
    </cfRule>
  </conditionalFormatting>
  <conditionalFormatting sqref="G31">
    <cfRule type="cellIs" dxfId="72" priority="73" operator="lessThan">
      <formula>0</formula>
    </cfRule>
  </conditionalFormatting>
  <conditionalFormatting sqref="G34">
    <cfRule type="cellIs" dxfId="71" priority="72" operator="lessThan">
      <formula>0</formula>
    </cfRule>
  </conditionalFormatting>
  <conditionalFormatting sqref="G37">
    <cfRule type="cellIs" dxfId="70" priority="71" operator="lessThan">
      <formula>0</formula>
    </cfRule>
  </conditionalFormatting>
  <conditionalFormatting sqref="G40">
    <cfRule type="cellIs" dxfId="69" priority="70" operator="lessThan">
      <formula>0</formula>
    </cfRule>
  </conditionalFormatting>
  <conditionalFormatting sqref="R10:R33 R53:R54">
    <cfRule type="cellIs" dxfId="68" priority="69" operator="lessThan">
      <formula>0</formula>
    </cfRule>
  </conditionalFormatting>
  <conditionalFormatting sqref="P10:Q10 M10:N12 O11:Q12">
    <cfRule type="cellIs" dxfId="67" priority="68" operator="lessThan">
      <formula>0</formula>
    </cfRule>
  </conditionalFormatting>
  <conditionalFormatting sqref="O10">
    <cfRule type="cellIs" dxfId="66" priority="67" operator="lessThan">
      <formula>0</formula>
    </cfRule>
  </conditionalFormatting>
  <conditionalFormatting sqref="M14:N15 P14:Q15 Q13">
    <cfRule type="cellIs" dxfId="65" priority="66" operator="lessThan">
      <formula>0</formula>
    </cfRule>
  </conditionalFormatting>
  <conditionalFormatting sqref="O14:O15">
    <cfRule type="cellIs" dxfId="64" priority="65" operator="lessThan">
      <formula>0</formula>
    </cfRule>
  </conditionalFormatting>
  <conditionalFormatting sqref="M13:N13 P13">
    <cfRule type="cellIs" dxfId="63" priority="64" operator="lessThan">
      <formula>0</formula>
    </cfRule>
  </conditionalFormatting>
  <conditionalFormatting sqref="O13">
    <cfRule type="cellIs" dxfId="62" priority="63" operator="lessThan">
      <formula>0</formula>
    </cfRule>
  </conditionalFormatting>
  <conditionalFormatting sqref="M17:N18 P17:Q18">
    <cfRule type="cellIs" dxfId="61" priority="62" operator="lessThan">
      <formula>0</formula>
    </cfRule>
  </conditionalFormatting>
  <conditionalFormatting sqref="O17:O18">
    <cfRule type="cellIs" dxfId="60" priority="61" operator="lessThan">
      <formula>0</formula>
    </cfRule>
  </conditionalFormatting>
  <conditionalFormatting sqref="Q16">
    <cfRule type="cellIs" dxfId="59" priority="60" operator="lessThan">
      <formula>0</formula>
    </cfRule>
  </conditionalFormatting>
  <conditionalFormatting sqref="M16:N16 P16">
    <cfRule type="cellIs" dxfId="58" priority="59" operator="lessThan">
      <formula>0</formula>
    </cfRule>
  </conditionalFormatting>
  <conditionalFormatting sqref="O16">
    <cfRule type="cellIs" dxfId="57" priority="58" operator="lessThan">
      <formula>0</formula>
    </cfRule>
  </conditionalFormatting>
  <conditionalFormatting sqref="M20:Q21">
    <cfRule type="cellIs" dxfId="56" priority="57" operator="lessThan">
      <formula>0</formula>
    </cfRule>
  </conditionalFormatting>
  <conditionalFormatting sqref="M19:N19 P19:Q19">
    <cfRule type="cellIs" dxfId="55" priority="56" operator="lessThan">
      <formula>0</formula>
    </cfRule>
  </conditionalFormatting>
  <conditionalFormatting sqref="O19">
    <cfRule type="cellIs" dxfId="54" priority="55" operator="lessThan">
      <formula>0</formula>
    </cfRule>
  </conditionalFormatting>
  <conditionalFormatting sqref="P23:Q24 M23:N24">
    <cfRule type="cellIs" dxfId="53" priority="54" operator="lessThan">
      <formula>0</formula>
    </cfRule>
  </conditionalFormatting>
  <conditionalFormatting sqref="O23:O24">
    <cfRule type="cellIs" dxfId="52" priority="53" operator="lessThan">
      <formula>0</formula>
    </cfRule>
  </conditionalFormatting>
  <conditionalFormatting sqref="M22:N22 P22:Q22">
    <cfRule type="cellIs" dxfId="51" priority="52" operator="lessThan">
      <formula>0</formula>
    </cfRule>
  </conditionalFormatting>
  <conditionalFormatting sqref="O22">
    <cfRule type="cellIs" dxfId="50" priority="51" operator="lessThan">
      <formula>0</formula>
    </cfRule>
  </conditionalFormatting>
  <conditionalFormatting sqref="M26:N27 P26:Q27">
    <cfRule type="cellIs" dxfId="49" priority="50" operator="lessThan">
      <formula>0</formula>
    </cfRule>
  </conditionalFormatting>
  <conditionalFormatting sqref="O26:O27">
    <cfRule type="cellIs" dxfId="48" priority="49" operator="lessThan">
      <formula>0</formula>
    </cfRule>
  </conditionalFormatting>
  <conditionalFormatting sqref="Q25">
    <cfRule type="cellIs" dxfId="47" priority="48" operator="lessThan">
      <formula>0</formula>
    </cfRule>
  </conditionalFormatting>
  <conditionalFormatting sqref="M25:N25 P25">
    <cfRule type="cellIs" dxfId="46" priority="47" operator="lessThan">
      <formula>0</formula>
    </cfRule>
  </conditionalFormatting>
  <conditionalFormatting sqref="O25">
    <cfRule type="cellIs" dxfId="45" priority="46" operator="lessThan">
      <formula>0</formula>
    </cfRule>
  </conditionalFormatting>
  <conditionalFormatting sqref="M29:Q30">
    <cfRule type="cellIs" dxfId="44" priority="45" operator="lessThan">
      <formula>0</formula>
    </cfRule>
  </conditionalFormatting>
  <conditionalFormatting sqref="Q28">
    <cfRule type="cellIs" dxfId="43" priority="44" operator="lessThan">
      <formula>0</formula>
    </cfRule>
  </conditionalFormatting>
  <conditionalFormatting sqref="M28:N28 P28">
    <cfRule type="cellIs" dxfId="42" priority="43" operator="lessThan">
      <formula>0</formula>
    </cfRule>
  </conditionalFormatting>
  <conditionalFormatting sqref="O28">
    <cfRule type="cellIs" dxfId="41" priority="42" operator="lessThan">
      <formula>0</formula>
    </cfRule>
  </conditionalFormatting>
  <conditionalFormatting sqref="M32:Q33">
    <cfRule type="cellIs" dxfId="40" priority="41" operator="lessThan">
      <formula>0</formula>
    </cfRule>
  </conditionalFormatting>
  <conditionalFormatting sqref="Q31">
    <cfRule type="cellIs" dxfId="39" priority="40" operator="lessThan">
      <formula>0</formula>
    </cfRule>
  </conditionalFormatting>
  <conditionalFormatting sqref="M31:N31 P31">
    <cfRule type="cellIs" dxfId="38" priority="39" operator="lessThan">
      <formula>0</formula>
    </cfRule>
  </conditionalFormatting>
  <conditionalFormatting sqref="O31">
    <cfRule type="cellIs" dxfId="37" priority="38" operator="lessThan">
      <formula>0</formula>
    </cfRule>
  </conditionalFormatting>
  <conditionalFormatting sqref="M34:N36 P34:Q36">
    <cfRule type="cellIs" dxfId="36" priority="37" operator="lessThan">
      <formula>0</formula>
    </cfRule>
  </conditionalFormatting>
  <conditionalFormatting sqref="O34:O36">
    <cfRule type="cellIs" dxfId="35" priority="36" operator="lessThan">
      <formula>0</formula>
    </cfRule>
  </conditionalFormatting>
  <conditionalFormatting sqref="P38:Q39 M38:N39">
    <cfRule type="cellIs" dxfId="34" priority="35" operator="lessThan">
      <formula>0</formula>
    </cfRule>
  </conditionalFormatting>
  <conditionalFormatting sqref="O38:O39">
    <cfRule type="cellIs" dxfId="33" priority="34" operator="lessThan">
      <formula>0</formula>
    </cfRule>
  </conditionalFormatting>
  <conditionalFormatting sqref="M37:N37 P37:Q37">
    <cfRule type="cellIs" dxfId="32" priority="33" operator="lessThan">
      <formula>0</formula>
    </cfRule>
  </conditionalFormatting>
  <conditionalFormatting sqref="O37">
    <cfRule type="cellIs" dxfId="31" priority="32" operator="lessThan">
      <formula>0</formula>
    </cfRule>
  </conditionalFormatting>
  <conditionalFormatting sqref="P41:Q42 M41:N42">
    <cfRule type="cellIs" dxfId="30" priority="31" operator="lessThan">
      <formula>0</formula>
    </cfRule>
  </conditionalFormatting>
  <conditionalFormatting sqref="O41:O42">
    <cfRule type="cellIs" dxfId="29" priority="30" operator="lessThan">
      <formula>0</formula>
    </cfRule>
  </conditionalFormatting>
  <conditionalFormatting sqref="M40:N40 P40:Q40">
    <cfRule type="cellIs" dxfId="28" priority="29" operator="lessThan">
      <formula>0</formula>
    </cfRule>
  </conditionalFormatting>
  <conditionalFormatting sqref="O40">
    <cfRule type="cellIs" dxfId="27" priority="28" operator="lessThan">
      <formula>0</formula>
    </cfRule>
  </conditionalFormatting>
  <conditionalFormatting sqref="P44:Q45 M44:N45">
    <cfRule type="cellIs" dxfId="26" priority="27" operator="lessThan">
      <formula>0</formula>
    </cfRule>
  </conditionalFormatting>
  <conditionalFormatting sqref="O44:O45">
    <cfRule type="cellIs" dxfId="25" priority="26" operator="lessThan">
      <formula>0</formula>
    </cfRule>
  </conditionalFormatting>
  <conditionalFormatting sqref="M43:N43 P43:Q43">
    <cfRule type="cellIs" dxfId="24" priority="25" operator="lessThan">
      <formula>0</formula>
    </cfRule>
  </conditionalFormatting>
  <conditionalFormatting sqref="O43">
    <cfRule type="cellIs" dxfId="23" priority="24" operator="lessThan">
      <formula>0</formula>
    </cfRule>
  </conditionalFormatting>
  <conditionalFormatting sqref="P47:Q48 M47:N48">
    <cfRule type="cellIs" dxfId="22" priority="23" operator="lessThan">
      <formula>0</formula>
    </cfRule>
  </conditionalFormatting>
  <conditionalFormatting sqref="O47:O48">
    <cfRule type="cellIs" dxfId="21" priority="22" operator="lessThan">
      <formula>0</formula>
    </cfRule>
  </conditionalFormatting>
  <conditionalFormatting sqref="P46:Q46 M46">
    <cfRule type="cellIs" dxfId="20" priority="21" operator="lessThan">
      <formula>0</formula>
    </cfRule>
  </conditionalFormatting>
  <conditionalFormatting sqref="O46">
    <cfRule type="cellIs" dxfId="19" priority="20" operator="lessThan">
      <formula>0</formula>
    </cfRule>
  </conditionalFormatting>
  <conditionalFormatting sqref="N46">
    <cfRule type="cellIs" dxfId="18" priority="19" operator="lessThan">
      <formula>0</formula>
    </cfRule>
  </conditionalFormatting>
  <conditionalFormatting sqref="P50:Q51 M50:N51">
    <cfRule type="cellIs" dxfId="17" priority="18" operator="lessThan">
      <formula>0</formula>
    </cfRule>
  </conditionalFormatting>
  <conditionalFormatting sqref="O50:O51">
    <cfRule type="cellIs" dxfId="16" priority="17" operator="lessThan">
      <formula>0</formula>
    </cfRule>
  </conditionalFormatting>
  <conditionalFormatting sqref="M49:N49 P49:Q49">
    <cfRule type="cellIs" dxfId="15" priority="16" operator="lessThan">
      <formula>0</formula>
    </cfRule>
  </conditionalFormatting>
  <conditionalFormatting sqref="O49">
    <cfRule type="cellIs" dxfId="14" priority="15" operator="lessThan">
      <formula>0</formula>
    </cfRule>
  </conditionalFormatting>
  <conditionalFormatting sqref="P53:Q54 M53:N54">
    <cfRule type="cellIs" dxfId="13" priority="14" operator="lessThan">
      <formula>0</formula>
    </cfRule>
  </conditionalFormatting>
  <conditionalFormatting sqref="O53:O54">
    <cfRule type="cellIs" dxfId="12" priority="13" operator="lessThan">
      <formula>0</formula>
    </cfRule>
  </conditionalFormatting>
  <conditionalFormatting sqref="N52 P52:Q52">
    <cfRule type="cellIs" dxfId="11" priority="12" operator="lessThan">
      <formula>0</formula>
    </cfRule>
  </conditionalFormatting>
  <conditionalFormatting sqref="O52">
    <cfRule type="cellIs" dxfId="10" priority="11" operator="lessThan">
      <formula>0</formula>
    </cfRule>
  </conditionalFormatting>
  <conditionalFormatting sqref="M52">
    <cfRule type="cellIs" dxfId="9" priority="10" operator="lessThan">
      <formula>0</formula>
    </cfRule>
  </conditionalFormatting>
  <conditionalFormatting sqref="R38:R39 R35:R36">
    <cfRule type="cellIs" dxfId="8" priority="9" operator="lessThan">
      <formula>0</formula>
    </cfRule>
  </conditionalFormatting>
  <conditionalFormatting sqref="R41:R42 R44:R45 R47:R48 R50:R51">
    <cfRule type="cellIs" dxfId="7" priority="8" operator="lessThan">
      <formula>0</formula>
    </cfRule>
  </conditionalFormatting>
  <conditionalFormatting sqref="R49">
    <cfRule type="cellIs" dxfId="6" priority="7" operator="lessThan">
      <formula>0</formula>
    </cfRule>
  </conditionalFormatting>
  <conditionalFormatting sqref="R52">
    <cfRule type="cellIs" dxfId="5" priority="6" operator="lessThan">
      <formula>0</formula>
    </cfRule>
  </conditionalFormatting>
  <conditionalFormatting sqref="R46">
    <cfRule type="cellIs" dxfId="4" priority="5" operator="lessThan">
      <formula>0</formula>
    </cfRule>
  </conditionalFormatting>
  <conditionalFormatting sqref="R43">
    <cfRule type="cellIs" dxfId="3" priority="4" operator="lessThan">
      <formula>0</formula>
    </cfRule>
  </conditionalFormatting>
  <conditionalFormatting sqref="R40">
    <cfRule type="cellIs" dxfId="2" priority="3" operator="lessThan">
      <formula>0</formula>
    </cfRule>
  </conditionalFormatting>
  <conditionalFormatting sqref="R37">
    <cfRule type="cellIs" dxfId="1" priority="2" operator="lessThan">
      <formula>0</formula>
    </cfRule>
  </conditionalFormatting>
  <conditionalFormatting sqref="R34">
    <cfRule type="cellIs" dxfId="0" priority="1" operator="lessThan">
      <formula>0</formula>
    </cfRule>
  </conditionalFormatting>
  <dataValidations count="2">
    <dataValidation type="list" allowBlank="1" showInputMessage="1" showErrorMessage="1" sqref="K52:K54 K37:K49 K25:K34" xr:uid="{00000000-0002-0000-0100-000000000000}">
      <formula1>$B$3:$B$59</formula1>
    </dataValidation>
    <dataValidation type="list" allowBlank="1" showInputMessage="1" showErrorMessage="1" sqref="K22:K24" xr:uid="{00000000-0002-0000-0100-000001000000}">
      <formula1>#REF!</formula1>
    </dataValidation>
  </dataValidations>
  <pageMargins left="0.70866141732283472" right="0.70866141732283472" top="0.74803149606299213" bottom="0.74803149606299213" header="0.31496062992125984" footer="0.31496062992125984"/>
  <pageSetup scale="80" orientation="portrait" r:id="rId1"/>
  <drawing r:id="rId2"/>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10DDBF4-36BF-4707-BD15-46FC58535976}">
  <dimension ref="A1:R411"/>
  <sheetViews>
    <sheetView showGridLines="0" zoomScale="80" zoomScaleNormal="80" zoomScalePageLayoutView="95" workbookViewId="0">
      <pane xSplit="3" ySplit="4" topLeftCell="K248" activePane="bottomRight" state="frozen"/>
      <selection pane="topRight" activeCell="D1" sqref="D1"/>
      <selection pane="bottomLeft" activeCell="A5" sqref="A5"/>
      <selection pane="bottomRight" activeCell="L270" sqref="L270"/>
    </sheetView>
  </sheetViews>
  <sheetFormatPr baseColWidth="10" defaultColWidth="10.85546875" defaultRowHeight="12.75" outlineLevelRow="1" x14ac:dyDescent="0.2"/>
  <cols>
    <col min="1" max="1" width="4.85546875" style="1" bestFit="1" customWidth="1"/>
    <col min="2" max="2" width="29.85546875" style="365" customWidth="1"/>
    <col min="3" max="3" width="30" style="365" customWidth="1"/>
    <col min="4" max="4" width="15.7109375" style="1" customWidth="1"/>
    <col min="5" max="5" width="30.140625" style="1" customWidth="1"/>
    <col min="6" max="6" width="46" style="1" hidden="1" customWidth="1"/>
    <col min="7" max="7" width="24.7109375" style="311" customWidth="1"/>
    <col min="8" max="8" width="24.85546875" style="167" customWidth="1"/>
    <col min="9" max="9" width="17.28515625" style="1" bestFit="1" customWidth="1"/>
    <col min="10" max="10" width="18.7109375" style="1" bestFit="1" customWidth="1"/>
    <col min="11" max="11" width="26.5703125" style="1" bestFit="1" customWidth="1"/>
    <col min="12" max="12" width="88.7109375" style="1" customWidth="1"/>
    <col min="13" max="13" width="23.42578125" style="1" bestFit="1" customWidth="1"/>
    <col min="14" max="14" width="18.7109375" style="1" bestFit="1" customWidth="1"/>
    <col min="15" max="16" width="39.42578125" style="166" customWidth="1"/>
    <col min="17" max="17" width="46.28515625" style="166" customWidth="1"/>
    <col min="18" max="18" width="39.42578125" style="166" customWidth="1"/>
    <col min="19" max="16384" width="10.85546875" style="1"/>
  </cols>
  <sheetData>
    <row r="1" spans="1:18" ht="14.25" x14ac:dyDescent="0.2">
      <c r="A1" s="172" t="s">
        <v>525</v>
      </c>
      <c r="B1" s="304">
        <v>44286</v>
      </c>
      <c r="C1" s="359"/>
      <c r="D1" s="249"/>
      <c r="E1" s="249"/>
      <c r="F1" s="249"/>
      <c r="G1" s="330"/>
      <c r="H1" s="250"/>
      <c r="I1" s="249"/>
      <c r="J1" s="249"/>
      <c r="K1" s="249"/>
      <c r="L1" s="249"/>
    </row>
    <row r="2" spans="1:18" ht="15" x14ac:dyDescent="0.2">
      <c r="A2" s="172" t="s">
        <v>525</v>
      </c>
      <c r="B2" s="835" t="s">
        <v>127</v>
      </c>
      <c r="C2" s="836"/>
      <c r="D2" s="836"/>
      <c r="E2" s="836"/>
      <c r="F2" s="836"/>
      <c r="G2" s="837"/>
      <c r="H2" s="836"/>
      <c r="I2" s="836"/>
      <c r="J2" s="836"/>
      <c r="K2" s="836"/>
      <c r="L2" s="838"/>
      <c r="M2" s="54"/>
    </row>
    <row r="3" spans="1:18" ht="15" x14ac:dyDescent="0.2">
      <c r="A3" s="1" t="s">
        <v>471</v>
      </c>
      <c r="B3" s="248" t="s">
        <v>128</v>
      </c>
      <c r="C3" s="248"/>
      <c r="D3" s="246"/>
      <c r="E3" s="246"/>
      <c r="F3" s="246"/>
      <c r="G3" s="329"/>
      <c r="H3" s="247"/>
      <c r="I3" s="246"/>
      <c r="J3" s="246"/>
      <c r="K3" s="246"/>
      <c r="L3" s="246"/>
      <c r="M3" s="54"/>
    </row>
    <row r="4" spans="1:18" s="365" customFormat="1" ht="15" x14ac:dyDescent="0.2">
      <c r="A4" s="217" t="s">
        <v>525</v>
      </c>
      <c r="B4" s="137" t="s">
        <v>129</v>
      </c>
      <c r="C4" s="138" t="s">
        <v>130</v>
      </c>
      <c r="D4" s="138" t="s">
        <v>131</v>
      </c>
      <c r="E4" s="839" t="s">
        <v>132</v>
      </c>
      <c r="F4" s="840"/>
      <c r="G4" s="841" t="s">
        <v>133</v>
      </c>
      <c r="H4" s="842"/>
      <c r="I4" s="842"/>
      <c r="J4" s="842"/>
      <c r="K4" s="843"/>
      <c r="L4" s="139" t="s">
        <v>96</v>
      </c>
      <c r="M4" s="139" t="s">
        <v>756</v>
      </c>
      <c r="O4" s="216"/>
      <c r="P4" s="216"/>
      <c r="Q4" s="216"/>
      <c r="R4" s="216"/>
    </row>
    <row r="5" spans="1:18" s="173" customFormat="1" ht="45" x14ac:dyDescent="0.25">
      <c r="A5" s="176" t="s">
        <v>525</v>
      </c>
      <c r="B5" s="137"/>
      <c r="C5" s="138"/>
      <c r="D5" s="138"/>
      <c r="E5" s="140" t="s">
        <v>134</v>
      </c>
      <c r="F5" s="140" t="s">
        <v>135</v>
      </c>
      <c r="G5" s="314" t="s">
        <v>599</v>
      </c>
      <c r="H5" s="140" t="s">
        <v>136</v>
      </c>
      <c r="I5" s="140" t="s">
        <v>137</v>
      </c>
      <c r="J5" s="140" t="s">
        <v>138</v>
      </c>
      <c r="K5" s="140" t="s">
        <v>139</v>
      </c>
      <c r="L5" s="139"/>
      <c r="M5" s="175"/>
      <c r="O5" s="174"/>
      <c r="P5" s="174"/>
      <c r="Q5" s="174"/>
      <c r="R5" s="174"/>
    </row>
    <row r="6" spans="1:18" ht="28.5" x14ac:dyDescent="0.25">
      <c r="A6" s="172" t="s">
        <v>525</v>
      </c>
      <c r="B6" s="357" t="s">
        <v>140</v>
      </c>
      <c r="C6" s="55" t="s">
        <v>141</v>
      </c>
      <c r="D6" s="55" t="s">
        <v>142</v>
      </c>
      <c r="E6" s="50"/>
      <c r="F6" s="192" t="s">
        <v>143</v>
      </c>
      <c r="G6" s="312"/>
      <c r="H6" s="141">
        <v>5268448465</v>
      </c>
      <c r="I6" s="28"/>
      <c r="J6" s="32"/>
      <c r="K6" s="241">
        <v>0</v>
      </c>
      <c r="L6" s="139"/>
      <c r="M6" s="54"/>
    </row>
    <row r="7" spans="1:18" ht="15" x14ac:dyDescent="0.25">
      <c r="A7" s="172" t="s">
        <v>525</v>
      </c>
      <c r="B7" s="357" t="s">
        <v>144</v>
      </c>
      <c r="C7" s="55" t="s">
        <v>141</v>
      </c>
      <c r="D7" s="55" t="s">
        <v>142</v>
      </c>
      <c r="E7" s="50"/>
      <c r="F7" s="150" t="s">
        <v>600</v>
      </c>
      <c r="G7" s="319"/>
      <c r="H7" s="232">
        <v>20324681095</v>
      </c>
      <c r="I7" s="28"/>
      <c r="J7" s="32"/>
      <c r="K7" s="241">
        <v>0</v>
      </c>
      <c r="L7" s="139"/>
      <c r="M7" s="54"/>
    </row>
    <row r="8" spans="1:18" ht="15" x14ac:dyDescent="0.25">
      <c r="A8" s="172" t="s">
        <v>525</v>
      </c>
      <c r="B8" s="357" t="s">
        <v>145</v>
      </c>
      <c r="C8" s="55" t="s">
        <v>141</v>
      </c>
      <c r="D8" s="55" t="s">
        <v>142</v>
      </c>
      <c r="E8" s="50"/>
      <c r="F8" s="150" t="s">
        <v>601</v>
      </c>
      <c r="G8" s="319"/>
      <c r="H8" s="232">
        <v>26799206349</v>
      </c>
      <c r="I8" s="28"/>
      <c r="J8" s="32"/>
      <c r="K8" s="241">
        <v>0</v>
      </c>
      <c r="L8" s="139"/>
      <c r="M8" s="54"/>
    </row>
    <row r="9" spans="1:18" ht="75" x14ac:dyDescent="0.25">
      <c r="A9" s="172" t="s">
        <v>525</v>
      </c>
      <c r="B9" s="357" t="s">
        <v>146</v>
      </c>
      <c r="C9" s="55" t="s">
        <v>141</v>
      </c>
      <c r="D9" s="55" t="s">
        <v>142</v>
      </c>
      <c r="E9" s="50"/>
      <c r="F9" s="150" t="s">
        <v>602</v>
      </c>
      <c r="G9" s="319"/>
      <c r="H9" s="242">
        <v>62112039495.099998</v>
      </c>
      <c r="I9" s="163"/>
      <c r="J9" s="243"/>
      <c r="K9" s="241">
        <v>0</v>
      </c>
      <c r="L9" s="245" t="s">
        <v>333</v>
      </c>
      <c r="M9" s="54"/>
    </row>
    <row r="10" spans="1:18" ht="15" x14ac:dyDescent="0.25">
      <c r="A10" s="172" t="s">
        <v>525</v>
      </c>
      <c r="B10" s="357" t="s">
        <v>147</v>
      </c>
      <c r="C10" s="55" t="s">
        <v>141</v>
      </c>
      <c r="D10" s="55" t="s">
        <v>142</v>
      </c>
      <c r="E10" s="50"/>
      <c r="F10" s="150" t="s">
        <v>603</v>
      </c>
      <c r="G10" s="319"/>
      <c r="H10" s="242">
        <v>48547865289.099998</v>
      </c>
      <c r="I10" s="163"/>
      <c r="J10" s="243"/>
      <c r="K10" s="241">
        <v>0</v>
      </c>
      <c r="L10" s="244"/>
      <c r="M10" s="54"/>
    </row>
    <row r="11" spans="1:18" ht="15" x14ac:dyDescent="0.25">
      <c r="A11" s="172" t="s">
        <v>525</v>
      </c>
      <c r="B11" s="357" t="s">
        <v>148</v>
      </c>
      <c r="C11" s="55" t="s">
        <v>141</v>
      </c>
      <c r="D11" s="55" t="s">
        <v>142</v>
      </c>
      <c r="E11" s="50"/>
      <c r="F11" s="150" t="s">
        <v>604</v>
      </c>
      <c r="G11" s="319"/>
      <c r="H11" s="242">
        <v>49940241269.099998</v>
      </c>
      <c r="I11" s="163"/>
      <c r="J11" s="243"/>
      <c r="K11" s="241">
        <v>0</v>
      </c>
      <c r="L11" s="139"/>
      <c r="M11" s="54"/>
    </row>
    <row r="12" spans="1:18" ht="15" x14ac:dyDescent="0.25">
      <c r="A12" s="172" t="s">
        <v>525</v>
      </c>
      <c r="B12" s="357" t="s">
        <v>149</v>
      </c>
      <c r="C12" s="55" t="s">
        <v>141</v>
      </c>
      <c r="D12" s="55" t="s">
        <v>142</v>
      </c>
      <c r="E12" s="50"/>
      <c r="F12" s="150" t="s">
        <v>605</v>
      </c>
      <c r="G12" s="319"/>
      <c r="H12" s="242">
        <v>42430490883.199997</v>
      </c>
      <c r="I12" s="163"/>
      <c r="J12" s="243"/>
      <c r="K12" s="241">
        <v>0</v>
      </c>
      <c r="L12" s="139"/>
      <c r="M12" s="54"/>
    </row>
    <row r="13" spans="1:18" ht="15" x14ac:dyDescent="0.25">
      <c r="A13" s="172" t="s">
        <v>525</v>
      </c>
      <c r="B13" s="357" t="s">
        <v>150</v>
      </c>
      <c r="C13" s="55" t="s">
        <v>141</v>
      </c>
      <c r="D13" s="55" t="s">
        <v>142</v>
      </c>
      <c r="E13" s="50"/>
      <c r="F13" s="150" t="s">
        <v>606</v>
      </c>
      <c r="G13" s="319"/>
      <c r="H13" s="242">
        <v>24948005269.599998</v>
      </c>
      <c r="I13" s="163"/>
      <c r="J13" s="163"/>
      <c r="K13" s="241">
        <v>0</v>
      </c>
      <c r="L13" s="139"/>
      <c r="M13" s="54"/>
    </row>
    <row r="14" spans="1:18" ht="15" x14ac:dyDescent="0.25">
      <c r="A14" s="172" t="s">
        <v>525</v>
      </c>
      <c r="B14" s="162"/>
      <c r="C14" s="29"/>
      <c r="D14" s="29"/>
      <c r="E14" s="240"/>
      <c r="F14" s="239"/>
      <c r="G14" s="328"/>
      <c r="H14" s="238">
        <f>SUM(H6:H13)</f>
        <v>280370978115.09998</v>
      </c>
      <c r="I14" s="30"/>
      <c r="J14" s="237"/>
      <c r="K14" s="236">
        <v>0</v>
      </c>
      <c r="L14" s="235"/>
      <c r="M14" s="54"/>
    </row>
    <row r="15" spans="1:18" ht="14.25" x14ac:dyDescent="0.2">
      <c r="A15" s="172" t="s">
        <v>525</v>
      </c>
      <c r="B15" s="357"/>
      <c r="C15" s="55" t="s">
        <v>141</v>
      </c>
      <c r="D15" s="55" t="s">
        <v>142</v>
      </c>
      <c r="E15" s="50">
        <v>3111530718</v>
      </c>
      <c r="F15" s="192"/>
      <c r="G15" s="319">
        <v>42278</v>
      </c>
      <c r="H15" s="141"/>
      <c r="I15" s="39">
        <f>123.78/111.82</f>
        <v>1.1069576104453587</v>
      </c>
      <c r="J15" s="31" t="s">
        <v>151</v>
      </c>
      <c r="K15" s="50">
        <f>+E15/I15</f>
        <v>2810885158.2384872</v>
      </c>
      <c r="L15" s="168"/>
      <c r="M15" s="54"/>
    </row>
    <row r="16" spans="1:18" ht="14.25" x14ac:dyDescent="0.2">
      <c r="A16" s="172" t="s">
        <v>525</v>
      </c>
      <c r="B16" s="357"/>
      <c r="C16" s="55" t="s">
        <v>141</v>
      </c>
      <c r="D16" s="55" t="s">
        <v>142</v>
      </c>
      <c r="E16" s="197">
        <v>5503863348.5</v>
      </c>
      <c r="F16" s="234"/>
      <c r="G16" s="319">
        <v>42279</v>
      </c>
      <c r="H16" s="232"/>
      <c r="I16" s="39">
        <f>123.78/111.82</f>
        <v>1.1069576104453587</v>
      </c>
      <c r="J16" s="31" t="s">
        <v>151</v>
      </c>
      <c r="K16" s="50">
        <f>+E16/I16</f>
        <v>4972063335.1855707</v>
      </c>
      <c r="L16" s="168"/>
      <c r="M16" s="54"/>
    </row>
    <row r="17" spans="1:13" ht="14.25" x14ac:dyDescent="0.2">
      <c r="A17" s="172" t="s">
        <v>525</v>
      </c>
      <c r="B17" s="357"/>
      <c r="C17" s="55" t="s">
        <v>141</v>
      </c>
      <c r="D17" s="55" t="s">
        <v>142</v>
      </c>
      <c r="E17" s="197">
        <v>263457714</v>
      </c>
      <c r="F17" s="234"/>
      <c r="G17" s="319">
        <v>42292</v>
      </c>
      <c r="H17" s="232"/>
      <c r="I17" s="39">
        <f>123.78/111.82</f>
        <v>1.1069576104453587</v>
      </c>
      <c r="J17" s="31" t="s">
        <v>151</v>
      </c>
      <c r="K17" s="50">
        <f>+E17/I17</f>
        <v>238001628.53029567</v>
      </c>
      <c r="L17" s="168"/>
      <c r="M17" s="54"/>
    </row>
    <row r="18" spans="1:13" ht="14.25" x14ac:dyDescent="0.2">
      <c r="A18" s="172" t="s">
        <v>525</v>
      </c>
      <c r="B18" s="357"/>
      <c r="C18" s="55" t="s">
        <v>141</v>
      </c>
      <c r="D18" s="55" t="s">
        <v>142</v>
      </c>
      <c r="E18" s="197">
        <v>1636965150</v>
      </c>
      <c r="F18" s="229"/>
      <c r="G18" s="319">
        <v>42305</v>
      </c>
      <c r="H18" s="232"/>
      <c r="I18" s="39">
        <f>123.78/111.82</f>
        <v>1.1069576104453587</v>
      </c>
      <c r="J18" s="31" t="s">
        <v>151</v>
      </c>
      <c r="K18" s="50">
        <f>+E18/I18</f>
        <v>1478796599.3940861</v>
      </c>
      <c r="L18" s="168"/>
      <c r="M18" s="54"/>
    </row>
    <row r="19" spans="1:13" ht="14.25" x14ac:dyDescent="0.2">
      <c r="A19" s="172" t="s">
        <v>525</v>
      </c>
      <c r="B19" s="357"/>
      <c r="C19" s="55" t="s">
        <v>141</v>
      </c>
      <c r="D19" s="55" t="s">
        <v>142</v>
      </c>
      <c r="E19" s="197">
        <v>2728275250</v>
      </c>
      <c r="F19" s="234"/>
      <c r="G19" s="319">
        <v>42311</v>
      </c>
      <c r="H19" s="232"/>
      <c r="I19" s="74">
        <f>124.62/111.82</f>
        <v>1.1144696834197818</v>
      </c>
      <c r="J19" s="32" t="s">
        <v>152</v>
      </c>
      <c r="K19" s="50">
        <f>+E19/I19</f>
        <v>2448047973.4793773</v>
      </c>
      <c r="L19" s="168"/>
      <c r="M19" s="54"/>
    </row>
    <row r="20" spans="1:13" ht="14.25" x14ac:dyDescent="0.2">
      <c r="A20" s="172" t="s">
        <v>525</v>
      </c>
      <c r="B20" s="357"/>
      <c r="C20" s="55" t="s">
        <v>141</v>
      </c>
      <c r="D20" s="55" t="s">
        <v>142</v>
      </c>
      <c r="E20" s="197">
        <v>621675000</v>
      </c>
      <c r="F20" s="233"/>
      <c r="G20" s="319">
        <v>42352</v>
      </c>
      <c r="H20" s="232"/>
      <c r="I20" s="74">
        <f>125.37/111.82</f>
        <v>1.1211768914326596</v>
      </c>
      <c r="J20" s="32" t="s">
        <v>153</v>
      </c>
      <c r="K20" s="50">
        <f>+E20/I20</f>
        <v>554484314.42928934</v>
      </c>
      <c r="L20" s="168"/>
      <c r="M20" s="54"/>
    </row>
    <row r="21" spans="1:13" ht="14.25" x14ac:dyDescent="0.2">
      <c r="A21" s="172" t="s">
        <v>525</v>
      </c>
      <c r="B21" s="357"/>
      <c r="C21" s="55" t="s">
        <v>141</v>
      </c>
      <c r="D21" s="55" t="s">
        <v>142</v>
      </c>
      <c r="E21" s="197">
        <v>764295785</v>
      </c>
      <c r="F21" s="233"/>
      <c r="G21" s="319">
        <v>42353</v>
      </c>
      <c r="H21" s="232"/>
      <c r="I21" s="74">
        <f>125.37/111.82</f>
        <v>1.1211768914326596</v>
      </c>
      <c r="J21" s="32" t="s">
        <v>153</v>
      </c>
      <c r="K21" s="50">
        <f>+E21/I21</f>
        <v>681690633.15545988</v>
      </c>
      <c r="L21" s="168"/>
      <c r="M21" s="54"/>
    </row>
    <row r="22" spans="1:13" ht="14.25" x14ac:dyDescent="0.2">
      <c r="A22" s="172" t="s">
        <v>525</v>
      </c>
      <c r="B22" s="357"/>
      <c r="C22" s="55" t="s">
        <v>141</v>
      </c>
      <c r="D22" s="55" t="s">
        <v>142</v>
      </c>
      <c r="E22" s="197">
        <v>872199750</v>
      </c>
      <c r="F22" s="233"/>
      <c r="G22" s="319">
        <v>42354</v>
      </c>
      <c r="H22" s="232"/>
      <c r="I22" s="74">
        <f>125.37/111.82</f>
        <v>1.1211768914326596</v>
      </c>
      <c r="J22" s="32" t="s">
        <v>153</v>
      </c>
      <c r="K22" s="50">
        <f>+E22/I22</f>
        <v>777932328.66714525</v>
      </c>
      <c r="L22" s="168"/>
      <c r="M22" s="54"/>
    </row>
    <row r="23" spans="1:13" ht="14.25" x14ac:dyDescent="0.2">
      <c r="A23" s="172" t="s">
        <v>525</v>
      </c>
      <c r="B23" s="357"/>
      <c r="C23" s="55" t="s">
        <v>141</v>
      </c>
      <c r="D23" s="55" t="s">
        <v>142</v>
      </c>
      <c r="E23" s="197">
        <v>19781458</v>
      </c>
      <c r="F23" s="233"/>
      <c r="G23" s="319">
        <v>42354</v>
      </c>
      <c r="H23" s="232"/>
      <c r="I23" s="74">
        <f>125.37/111.82</f>
        <v>1.1211768914326596</v>
      </c>
      <c r="J23" s="32" t="s">
        <v>153</v>
      </c>
      <c r="K23" s="50">
        <f>+E23/I23</f>
        <v>17643476.378399935</v>
      </c>
      <c r="L23" s="168"/>
      <c r="M23" s="54"/>
    </row>
    <row r="24" spans="1:13" ht="14.25" x14ac:dyDescent="0.2">
      <c r="A24" s="172" t="s">
        <v>525</v>
      </c>
      <c r="B24" s="357"/>
      <c r="C24" s="55" t="s">
        <v>141</v>
      </c>
      <c r="D24" s="55" t="s">
        <v>142</v>
      </c>
      <c r="E24" s="197">
        <v>686624625</v>
      </c>
      <c r="F24" s="164"/>
      <c r="G24" s="319">
        <v>42361</v>
      </c>
      <c r="H24" s="232"/>
      <c r="I24" s="74">
        <f>125.37/111.82</f>
        <v>1.1211768914326596</v>
      </c>
      <c r="J24" s="32" t="s">
        <v>153</v>
      </c>
      <c r="K24" s="50">
        <f>+E24/I24</f>
        <v>612414178.57142854</v>
      </c>
      <c r="L24" s="168"/>
      <c r="M24" s="54"/>
    </row>
    <row r="25" spans="1:13" ht="14.25" x14ac:dyDescent="0.2">
      <c r="A25" s="172" t="s">
        <v>525</v>
      </c>
      <c r="B25" s="357"/>
      <c r="C25" s="55" t="s">
        <v>141</v>
      </c>
      <c r="D25" s="55" t="s">
        <v>142</v>
      </c>
      <c r="E25" s="197">
        <v>2047764587</v>
      </c>
      <c r="F25" s="150"/>
      <c r="G25" s="312">
        <v>42382</v>
      </c>
      <c r="H25" s="232"/>
      <c r="I25" s="74">
        <f>126.15/111.82</f>
        <v>1.1281523877660526</v>
      </c>
      <c r="J25" s="32" t="s">
        <v>154</v>
      </c>
      <c r="K25" s="50">
        <f>+E25/I25</f>
        <v>1815148918.8929052</v>
      </c>
      <c r="L25" s="168"/>
      <c r="M25" s="54"/>
    </row>
    <row r="26" spans="1:13" ht="14.25" x14ac:dyDescent="0.2">
      <c r="A26" s="172" t="s">
        <v>525</v>
      </c>
      <c r="B26" s="357"/>
      <c r="C26" s="55" t="s">
        <v>141</v>
      </c>
      <c r="D26" s="55" t="s">
        <v>142</v>
      </c>
      <c r="E26" s="197">
        <v>3071646881</v>
      </c>
      <c r="F26" s="164"/>
      <c r="G26" s="312">
        <v>42384</v>
      </c>
      <c r="H26" s="232"/>
      <c r="I26" s="74">
        <f>126.15/111.82</f>
        <v>1.1281523877660526</v>
      </c>
      <c r="J26" s="32" t="s">
        <v>154</v>
      </c>
      <c r="K26" s="50">
        <f>+E26/I26</f>
        <v>2722723378.7825603</v>
      </c>
      <c r="L26" s="168"/>
      <c r="M26" s="54"/>
    </row>
    <row r="27" spans="1:13" ht="14.25" x14ac:dyDescent="0.2">
      <c r="A27" s="172" t="s">
        <v>525</v>
      </c>
      <c r="B27" s="357"/>
      <c r="C27" s="55" t="s">
        <v>141</v>
      </c>
      <c r="D27" s="55" t="s">
        <v>142</v>
      </c>
      <c r="E27" s="197">
        <v>3071646881</v>
      </c>
      <c r="F27" s="229"/>
      <c r="G27" s="312">
        <v>42409</v>
      </c>
      <c r="H27" s="232"/>
      <c r="I27" s="74">
        <f>127.78/111.82</f>
        <v>1.1427293865140404</v>
      </c>
      <c r="J27" s="32" t="s">
        <v>155</v>
      </c>
      <c r="K27" s="50">
        <f>+E27/I27</f>
        <v>2687991502.8441072</v>
      </c>
      <c r="L27" s="164"/>
      <c r="M27" s="54"/>
    </row>
    <row r="28" spans="1:13" ht="14.25" x14ac:dyDescent="0.2">
      <c r="A28" s="172" t="s">
        <v>525</v>
      </c>
      <c r="B28" s="357"/>
      <c r="C28" s="55" t="s">
        <v>141</v>
      </c>
      <c r="D28" s="55" t="s">
        <v>142</v>
      </c>
      <c r="E28" s="197">
        <v>1769000000</v>
      </c>
      <c r="F28" s="229"/>
      <c r="G28" s="312">
        <v>42415</v>
      </c>
      <c r="H28" s="232"/>
      <c r="I28" s="74">
        <f>127.78/111.82</f>
        <v>1.1427293865140404</v>
      </c>
      <c r="J28" s="32" t="s">
        <v>155</v>
      </c>
      <c r="K28" s="50">
        <f>+E28/I28</f>
        <v>1548048051.3382375</v>
      </c>
      <c r="L28" s="164"/>
      <c r="M28" s="54"/>
    </row>
    <row r="29" spans="1:13" ht="14.25" x14ac:dyDescent="0.2">
      <c r="A29" s="172" t="s">
        <v>525</v>
      </c>
      <c r="B29" s="357"/>
      <c r="C29" s="55" t="s">
        <v>141</v>
      </c>
      <c r="D29" s="55" t="s">
        <v>142</v>
      </c>
      <c r="E29" s="197">
        <v>2653500000</v>
      </c>
      <c r="F29" s="229"/>
      <c r="G29" s="312">
        <v>42416</v>
      </c>
      <c r="H29" s="232"/>
      <c r="I29" s="74">
        <f>127.78/111.82</f>
        <v>1.1427293865140404</v>
      </c>
      <c r="J29" s="32" t="s">
        <v>155</v>
      </c>
      <c r="K29" s="50">
        <f>+E29/I29</f>
        <v>2322072077.0073562</v>
      </c>
      <c r="L29" s="164"/>
      <c r="M29" s="54"/>
    </row>
    <row r="30" spans="1:13" ht="14.25" x14ac:dyDescent="0.2">
      <c r="A30" s="172" t="s">
        <v>525</v>
      </c>
      <c r="B30" s="357"/>
      <c r="C30" s="55" t="s">
        <v>141</v>
      </c>
      <c r="D30" s="55" t="s">
        <v>142</v>
      </c>
      <c r="E30" s="197">
        <v>2653500000</v>
      </c>
      <c r="F30" s="150"/>
      <c r="G30" s="312">
        <v>42430</v>
      </c>
      <c r="H30" s="232"/>
      <c r="I30" s="74">
        <f>129.41/111.82</f>
        <v>1.1573063852620282</v>
      </c>
      <c r="J30" s="32" t="s">
        <v>156</v>
      </c>
      <c r="K30" s="50">
        <f>+E30/I30</f>
        <v>2292824124.8744302</v>
      </c>
      <c r="L30" s="164"/>
      <c r="M30" s="54"/>
    </row>
    <row r="31" spans="1:13" ht="14.25" x14ac:dyDescent="0.2">
      <c r="A31" s="172" t="s">
        <v>525</v>
      </c>
      <c r="B31" s="357"/>
      <c r="C31" s="55" t="s">
        <v>141</v>
      </c>
      <c r="D31" s="55" t="s">
        <v>142</v>
      </c>
      <c r="E31" s="197">
        <v>2465000000</v>
      </c>
      <c r="F31" s="150"/>
      <c r="G31" s="312">
        <v>42443</v>
      </c>
      <c r="H31" s="232"/>
      <c r="I31" s="74">
        <f>129.41/111.82</f>
        <v>1.1573063852620282</v>
      </c>
      <c r="J31" s="32" t="s">
        <v>156</v>
      </c>
      <c r="K31" s="50">
        <f>+E31/I31</f>
        <v>2129945908.3532958</v>
      </c>
      <c r="L31" s="164"/>
      <c r="M31" s="54"/>
    </row>
    <row r="32" spans="1:13" ht="14.25" x14ac:dyDescent="0.2">
      <c r="A32" s="172" t="s">
        <v>525</v>
      </c>
      <c r="B32" s="357"/>
      <c r="C32" s="55" t="s">
        <v>141</v>
      </c>
      <c r="D32" s="55" t="s">
        <v>142</v>
      </c>
      <c r="E32" s="197">
        <v>3697500000</v>
      </c>
      <c r="F32" s="164"/>
      <c r="G32" s="312">
        <v>42444</v>
      </c>
      <c r="H32" s="232"/>
      <c r="I32" s="74">
        <f>129.41/111.82</f>
        <v>1.1573063852620282</v>
      </c>
      <c r="J32" s="32" t="s">
        <v>156</v>
      </c>
      <c r="K32" s="50">
        <f>+E32/I32</f>
        <v>3194918862.5299435</v>
      </c>
      <c r="L32" s="164"/>
      <c r="M32" s="54"/>
    </row>
    <row r="33" spans="1:13" ht="14.25" x14ac:dyDescent="0.2">
      <c r="A33" s="172" t="s">
        <v>525</v>
      </c>
      <c r="B33" s="357"/>
      <c r="C33" s="55" t="s">
        <v>141</v>
      </c>
      <c r="D33" s="55" t="s">
        <v>142</v>
      </c>
      <c r="E33" s="197">
        <v>3549440000</v>
      </c>
      <c r="F33" s="229"/>
      <c r="G33" s="312">
        <v>42459</v>
      </c>
      <c r="H33" s="232"/>
      <c r="I33" s="74">
        <f>129.41/111.82</f>
        <v>1.1573063852620282</v>
      </c>
      <c r="J33" s="32" t="s">
        <v>156</v>
      </c>
      <c r="K33" s="50">
        <f>+E33/I33</f>
        <v>3066983855.9616723</v>
      </c>
      <c r="L33" s="164"/>
      <c r="M33" s="54"/>
    </row>
    <row r="34" spans="1:13" ht="14.25" x14ac:dyDescent="0.2">
      <c r="A34" s="172" t="s">
        <v>525</v>
      </c>
      <c r="B34" s="357"/>
      <c r="C34" s="55" t="s">
        <v>141</v>
      </c>
      <c r="D34" s="55" t="s">
        <v>142</v>
      </c>
      <c r="E34" s="197">
        <v>15478119</v>
      </c>
      <c r="F34" s="150"/>
      <c r="G34" s="312">
        <v>42472</v>
      </c>
      <c r="H34" s="232"/>
      <c r="I34" s="74">
        <f>130.63/111.82</f>
        <v>1.1682167769629763</v>
      </c>
      <c r="J34" s="32" t="s">
        <v>157</v>
      </c>
      <c r="K34" s="50">
        <f>+E34/I34</f>
        <v>13249355.17553395</v>
      </c>
      <c r="L34" s="164"/>
      <c r="M34" s="54"/>
    </row>
    <row r="35" spans="1:13" ht="14.25" x14ac:dyDescent="0.2">
      <c r="A35" s="172" t="s">
        <v>525</v>
      </c>
      <c r="B35" s="357"/>
      <c r="C35" s="55" t="s">
        <v>141</v>
      </c>
      <c r="D35" s="55" t="s">
        <v>142</v>
      </c>
      <c r="E35" s="197">
        <v>2068530699</v>
      </c>
      <c r="F35" s="150"/>
      <c r="G35" s="312">
        <v>42475</v>
      </c>
      <c r="H35" s="232"/>
      <c r="I35" s="74">
        <f>130.63/111.82</f>
        <v>1.1682167769629763</v>
      </c>
      <c r="J35" s="32" t="s">
        <v>157</v>
      </c>
      <c r="K35" s="50">
        <f>+E35/I35</f>
        <v>1770673679.5696239</v>
      </c>
      <c r="L35" s="164"/>
      <c r="M35" s="54"/>
    </row>
    <row r="36" spans="1:13" ht="14.25" x14ac:dyDescent="0.2">
      <c r="A36" s="172" t="s">
        <v>525</v>
      </c>
      <c r="B36" s="357"/>
      <c r="C36" s="55" t="s">
        <v>141</v>
      </c>
      <c r="D36" s="55" t="s">
        <v>142</v>
      </c>
      <c r="E36" s="197">
        <v>3102796048</v>
      </c>
      <c r="F36" s="150"/>
      <c r="G36" s="312">
        <v>42480</v>
      </c>
      <c r="H36" s="232"/>
      <c r="I36" s="74">
        <f>130.63/111.82</f>
        <v>1.1682167769629763</v>
      </c>
      <c r="J36" s="32" t="s">
        <v>157</v>
      </c>
      <c r="K36" s="50">
        <f>+E36/I36</f>
        <v>2656010518.9264331</v>
      </c>
      <c r="L36" s="164"/>
      <c r="M36" s="54"/>
    </row>
    <row r="37" spans="1:13" ht="14.25" x14ac:dyDescent="0.2">
      <c r="A37" s="172" t="s">
        <v>525</v>
      </c>
      <c r="B37" s="357"/>
      <c r="C37" s="55" t="s">
        <v>141</v>
      </c>
      <c r="D37" s="55" t="s">
        <v>142</v>
      </c>
      <c r="E37" s="197">
        <v>3144320000</v>
      </c>
      <c r="F37" s="229"/>
      <c r="G37" s="312">
        <v>42489</v>
      </c>
      <c r="H37" s="232"/>
      <c r="I37" s="74">
        <f>130.63/111.82</f>
        <v>1.1682167769629763</v>
      </c>
      <c r="J37" s="32" t="s">
        <v>157</v>
      </c>
      <c r="K37" s="50">
        <f>+E37/I37</f>
        <v>2691555250.7081065</v>
      </c>
      <c r="L37" s="164"/>
      <c r="M37" s="54"/>
    </row>
    <row r="38" spans="1:13" ht="14.25" x14ac:dyDescent="0.2">
      <c r="A38" s="172" t="s">
        <v>525</v>
      </c>
      <c r="B38" s="357"/>
      <c r="C38" s="55" t="s">
        <v>141</v>
      </c>
      <c r="D38" s="55" t="s">
        <v>142</v>
      </c>
      <c r="E38" s="197">
        <v>2453430908</v>
      </c>
      <c r="F38" s="150"/>
      <c r="G38" s="312">
        <v>42503</v>
      </c>
      <c r="H38" s="232"/>
      <c r="I38" s="74">
        <f>131.28/111.82</f>
        <v>1.1740296905741372</v>
      </c>
      <c r="J38" s="32" t="s">
        <v>158</v>
      </c>
      <c r="K38" s="50">
        <f>+E38/I38</f>
        <v>2089752011.9786713</v>
      </c>
      <c r="L38" s="164"/>
      <c r="M38" s="54"/>
    </row>
    <row r="39" spans="1:13" ht="14.25" x14ac:dyDescent="0.2">
      <c r="A39" s="172" t="s">
        <v>525</v>
      </c>
      <c r="B39" s="357"/>
      <c r="C39" s="55" t="s">
        <v>141</v>
      </c>
      <c r="D39" s="55" t="s">
        <v>142</v>
      </c>
      <c r="E39" s="197">
        <v>3884800000</v>
      </c>
      <c r="F39" s="150"/>
      <c r="G39" s="312">
        <v>42510</v>
      </c>
      <c r="H39" s="232"/>
      <c r="I39" s="74">
        <f>131.28/111.82</f>
        <v>1.1740296905741372</v>
      </c>
      <c r="J39" s="32" t="s">
        <v>158</v>
      </c>
      <c r="K39" s="50">
        <f>+E39/I39</f>
        <v>3308945277.2699566</v>
      </c>
      <c r="L39" s="164"/>
      <c r="M39" s="54"/>
    </row>
    <row r="40" spans="1:13" ht="14.25" x14ac:dyDescent="0.2">
      <c r="A40" s="172" t="s">
        <v>525</v>
      </c>
      <c r="B40" s="357"/>
      <c r="C40" s="55" t="s">
        <v>141</v>
      </c>
      <c r="D40" s="55" t="s">
        <v>142</v>
      </c>
      <c r="E40" s="197">
        <v>3680146362</v>
      </c>
      <c r="F40" s="150"/>
      <c r="G40" s="312">
        <v>42510</v>
      </c>
      <c r="H40" s="232"/>
      <c r="I40" s="74">
        <f>131.28/111.82</f>
        <v>1.1740296905741372</v>
      </c>
      <c r="J40" s="32" t="s">
        <v>158</v>
      </c>
      <c r="K40" s="50">
        <f>+E40/I40</f>
        <v>3134628017.9680066</v>
      </c>
      <c r="L40" s="164"/>
      <c r="M40" s="54"/>
    </row>
    <row r="41" spans="1:13" ht="14.25" x14ac:dyDescent="0.2">
      <c r="A41" s="172" t="s">
        <v>525</v>
      </c>
      <c r="B41" s="357"/>
      <c r="C41" s="55" t="s">
        <v>141</v>
      </c>
      <c r="D41" s="55" t="s">
        <v>142</v>
      </c>
      <c r="E41" s="197">
        <v>1524124667</v>
      </c>
      <c r="F41" s="150"/>
      <c r="G41" s="312">
        <v>42536</v>
      </c>
      <c r="H41" s="232"/>
      <c r="I41" s="74">
        <f>131.95/111.82</f>
        <v>1.1800214630656412</v>
      </c>
      <c r="J41" s="32" t="s">
        <v>159</v>
      </c>
      <c r="K41" s="50">
        <f>+E41/I41</f>
        <v>1291607580.6285715</v>
      </c>
      <c r="L41" s="164"/>
      <c r="M41" s="54"/>
    </row>
    <row r="42" spans="1:13" ht="14.25" x14ac:dyDescent="0.2">
      <c r="A42" s="172" t="s">
        <v>525</v>
      </c>
      <c r="B42" s="357"/>
      <c r="C42" s="55" t="s">
        <v>141</v>
      </c>
      <c r="D42" s="55" t="s">
        <v>142</v>
      </c>
      <c r="E42" s="50">
        <v>2286187000</v>
      </c>
      <c r="F42" s="150"/>
      <c r="G42" s="312">
        <v>42545</v>
      </c>
      <c r="H42" s="232"/>
      <c r="I42" s="74">
        <f>131.95/111.82</f>
        <v>1.1800214630656412</v>
      </c>
      <c r="J42" s="32" t="s">
        <v>159</v>
      </c>
      <c r="K42" s="50">
        <f>+E42/I42</f>
        <v>1937411370.5191362</v>
      </c>
      <c r="L42" s="168"/>
      <c r="M42" s="54"/>
    </row>
    <row r="43" spans="1:13" ht="14.25" x14ac:dyDescent="0.2">
      <c r="A43" s="172" t="s">
        <v>525</v>
      </c>
      <c r="B43" s="357"/>
      <c r="C43" s="55" t="s">
        <v>141</v>
      </c>
      <c r="D43" s="55" t="s">
        <v>142</v>
      </c>
      <c r="E43" s="50">
        <v>2172591291</v>
      </c>
      <c r="F43" s="150"/>
      <c r="G43" s="312">
        <v>42545</v>
      </c>
      <c r="H43" s="232"/>
      <c r="I43" s="74">
        <f>131.95/111.82</f>
        <v>1.1800214630656412</v>
      </c>
      <c r="J43" s="32" t="s">
        <v>159</v>
      </c>
      <c r="K43" s="50">
        <f>+E43/I43</f>
        <v>1841145571.501478</v>
      </c>
      <c r="L43" s="168"/>
      <c r="M43" s="54"/>
    </row>
    <row r="44" spans="1:13" ht="14.25" x14ac:dyDescent="0.2">
      <c r="A44" s="172" t="s">
        <v>525</v>
      </c>
      <c r="B44" s="357"/>
      <c r="C44" s="55" t="s">
        <v>141</v>
      </c>
      <c r="D44" s="55" t="s">
        <v>142</v>
      </c>
      <c r="E44" s="50">
        <v>2300677333</v>
      </c>
      <c r="F44" s="150"/>
      <c r="G44" s="312">
        <v>42565</v>
      </c>
      <c r="H44" s="141"/>
      <c r="I44" s="74">
        <f>132.58/111.82</f>
        <v>1.1856555177964587</v>
      </c>
      <c r="J44" s="32" t="s">
        <v>160</v>
      </c>
      <c r="K44" s="50">
        <f>+E44/I44</f>
        <v>1940426454.7900133</v>
      </c>
      <c r="L44" s="164"/>
      <c r="M44" s="54"/>
    </row>
    <row r="45" spans="1:13" ht="14.25" x14ac:dyDescent="0.2">
      <c r="A45" s="172" t="s">
        <v>525</v>
      </c>
      <c r="B45" s="357"/>
      <c r="C45" s="55" t="s">
        <v>141</v>
      </c>
      <c r="D45" s="55" t="s">
        <v>142</v>
      </c>
      <c r="E45" s="50">
        <v>3451016000</v>
      </c>
      <c r="F45" s="150"/>
      <c r="G45" s="312">
        <v>42576</v>
      </c>
      <c r="H45" s="141"/>
      <c r="I45" s="74">
        <f>132.58/111.82</f>
        <v>1.1856555177964587</v>
      </c>
      <c r="J45" s="32" t="s">
        <v>160</v>
      </c>
      <c r="K45" s="50">
        <f>+E45/I45</f>
        <v>2910639682.6067276</v>
      </c>
      <c r="L45" s="164"/>
      <c r="M45" s="54"/>
    </row>
    <row r="46" spans="1:13" ht="14.25" x14ac:dyDescent="0.2">
      <c r="A46" s="172" t="s">
        <v>525</v>
      </c>
      <c r="B46" s="357"/>
      <c r="C46" s="55" t="s">
        <v>141</v>
      </c>
      <c r="D46" s="55" t="s">
        <v>142</v>
      </c>
      <c r="E46" s="50">
        <v>3451016000</v>
      </c>
      <c r="F46" s="150"/>
      <c r="G46" s="312">
        <v>42577</v>
      </c>
      <c r="H46" s="141"/>
      <c r="I46" s="74">
        <f>132.58/111.82</f>
        <v>1.1856555177964587</v>
      </c>
      <c r="J46" s="32" t="s">
        <v>160</v>
      </c>
      <c r="K46" s="50">
        <f>+E46/I46</f>
        <v>2910639682.6067276</v>
      </c>
      <c r="L46" s="164"/>
      <c r="M46" s="54"/>
    </row>
    <row r="47" spans="1:13" ht="14.25" x14ac:dyDescent="0.2">
      <c r="A47" s="172" t="s">
        <v>525</v>
      </c>
      <c r="B47" s="357"/>
      <c r="C47" s="55" t="s">
        <v>141</v>
      </c>
      <c r="D47" s="55" t="s">
        <v>142</v>
      </c>
      <c r="E47" s="50">
        <v>1592666667</v>
      </c>
      <c r="F47" s="150"/>
      <c r="G47" s="312">
        <v>42594</v>
      </c>
      <c r="H47" s="141"/>
      <c r="I47" s="74">
        <f>133.27/111.82</f>
        <v>1.1918261491683064</v>
      </c>
      <c r="J47" s="32" t="s">
        <v>161</v>
      </c>
      <c r="K47" s="50">
        <f>+E47/I47</f>
        <v>1336324654.4904327</v>
      </c>
      <c r="L47" s="164"/>
      <c r="M47" s="54"/>
    </row>
    <row r="48" spans="1:13" ht="14.25" x14ac:dyDescent="0.2">
      <c r="A48" s="172" t="s">
        <v>525</v>
      </c>
      <c r="B48" s="357"/>
      <c r="C48" s="55" t="s">
        <v>141</v>
      </c>
      <c r="D48" s="55" t="s">
        <v>142</v>
      </c>
      <c r="E48" s="50">
        <v>733125000</v>
      </c>
      <c r="F48" s="150"/>
      <c r="G48" s="312">
        <v>42601</v>
      </c>
      <c r="H48" s="141"/>
      <c r="I48" s="74">
        <f>133.27/111.82</f>
        <v>1.1918261491683064</v>
      </c>
      <c r="J48" s="32" t="s">
        <v>161</v>
      </c>
      <c r="K48" s="50">
        <f>+E48/I48</f>
        <v>615127466.79672837</v>
      </c>
      <c r="L48" s="164"/>
      <c r="M48" s="54"/>
    </row>
    <row r="49" spans="1:13" ht="14.25" x14ac:dyDescent="0.2">
      <c r="A49" s="172" t="s">
        <v>525</v>
      </c>
      <c r="B49" s="357"/>
      <c r="C49" s="55" t="s">
        <v>141</v>
      </c>
      <c r="D49" s="55" t="s">
        <v>142</v>
      </c>
      <c r="E49" s="50">
        <v>2360000000</v>
      </c>
      <c r="F49" s="150"/>
      <c r="G49" s="312">
        <v>42613</v>
      </c>
      <c r="H49" s="141"/>
      <c r="I49" s="74">
        <f>133.27/111.82</f>
        <v>1.1918261491683064</v>
      </c>
      <c r="J49" s="32" t="s">
        <v>161</v>
      </c>
      <c r="K49" s="50">
        <f>+E49/I49</f>
        <v>1980154573.4223752</v>
      </c>
      <c r="L49" s="164"/>
      <c r="M49" s="54"/>
    </row>
    <row r="50" spans="1:13" ht="14.25" x14ac:dyDescent="0.2">
      <c r="A50" s="172" t="s">
        <v>525</v>
      </c>
      <c r="B50" s="357"/>
      <c r="C50" s="55" t="s">
        <v>141</v>
      </c>
      <c r="D50" s="55" t="s">
        <v>142</v>
      </c>
      <c r="E50" s="50">
        <v>1655875000</v>
      </c>
      <c r="F50" s="150"/>
      <c r="G50" s="312">
        <v>42613</v>
      </c>
      <c r="H50" s="141"/>
      <c r="I50" s="74">
        <f>133.27/111.82</f>
        <v>1.1918261491683064</v>
      </c>
      <c r="J50" s="32" t="s">
        <v>161</v>
      </c>
      <c r="K50" s="50">
        <f>+E50/I50</f>
        <v>1389359514.5193965</v>
      </c>
      <c r="L50" s="164"/>
      <c r="M50" s="54"/>
    </row>
    <row r="51" spans="1:13" ht="14.25" x14ac:dyDescent="0.2">
      <c r="A51" s="172" t="s">
        <v>525</v>
      </c>
      <c r="B51" s="357"/>
      <c r="C51" s="55" t="s">
        <v>141</v>
      </c>
      <c r="D51" s="55" t="s">
        <v>142</v>
      </c>
      <c r="E51" s="50">
        <v>29000000</v>
      </c>
      <c r="F51" s="150"/>
      <c r="G51" s="312">
        <v>42614</v>
      </c>
      <c r="H51" s="141"/>
      <c r="I51" s="74">
        <f>132.85/111.82</f>
        <v>1.1880701126810946</v>
      </c>
      <c r="J51" s="32" t="s">
        <v>162</v>
      </c>
      <c r="K51" s="50">
        <f>+E51/I51</f>
        <v>24409333.835152429</v>
      </c>
      <c r="L51" s="164"/>
      <c r="M51" s="54"/>
    </row>
    <row r="52" spans="1:13" ht="14.25" x14ac:dyDescent="0.2">
      <c r="A52" s="172" t="s">
        <v>525</v>
      </c>
      <c r="B52" s="357"/>
      <c r="C52" s="55" t="s">
        <v>141</v>
      </c>
      <c r="D52" s="55" t="s">
        <v>142</v>
      </c>
      <c r="E52" s="50">
        <v>600000000</v>
      </c>
      <c r="F52" s="150"/>
      <c r="G52" s="312">
        <v>42627</v>
      </c>
      <c r="H52" s="141"/>
      <c r="I52" s="74">
        <f>132.85/111.82</f>
        <v>1.1880701126810946</v>
      </c>
      <c r="J52" s="32" t="s">
        <v>162</v>
      </c>
      <c r="K52" s="50">
        <f>+E52/I52</f>
        <v>505020700.0376364</v>
      </c>
      <c r="L52" s="164"/>
      <c r="M52" s="54"/>
    </row>
    <row r="53" spans="1:13" ht="14.25" x14ac:dyDescent="0.2">
      <c r="A53" s="172" t="s">
        <v>525</v>
      </c>
      <c r="B53" s="357"/>
      <c r="C53" s="55" t="s">
        <v>141</v>
      </c>
      <c r="D53" s="55" t="s">
        <v>142</v>
      </c>
      <c r="E53" s="50">
        <v>3570400000</v>
      </c>
      <c r="F53" s="150"/>
      <c r="G53" s="312">
        <v>42629</v>
      </c>
      <c r="H53" s="141"/>
      <c r="I53" s="74">
        <f>132.85/111.82</f>
        <v>1.1880701126810946</v>
      </c>
      <c r="J53" s="32" t="s">
        <v>162</v>
      </c>
      <c r="K53" s="50">
        <f>+E53/I53</f>
        <v>3005209845.6906285</v>
      </c>
      <c r="L53" s="164"/>
      <c r="M53" s="54"/>
    </row>
    <row r="54" spans="1:13" ht="14.25" x14ac:dyDescent="0.2">
      <c r="A54" s="172" t="s">
        <v>525</v>
      </c>
      <c r="B54" s="357"/>
      <c r="C54" s="55" t="s">
        <v>141</v>
      </c>
      <c r="D54" s="55" t="s">
        <v>142</v>
      </c>
      <c r="E54" s="50">
        <v>1780266667</v>
      </c>
      <c r="F54" s="150"/>
      <c r="G54" s="312">
        <v>42627</v>
      </c>
      <c r="H54" s="141"/>
      <c r="I54" s="74">
        <f>132.85/111.82</f>
        <v>1.1880701126810946</v>
      </c>
      <c r="J54" s="32" t="s">
        <v>162</v>
      </c>
      <c r="K54" s="50">
        <f>+E54/I54</f>
        <v>1498452530.7033496</v>
      </c>
      <c r="L54" s="164"/>
      <c r="M54" s="54"/>
    </row>
    <row r="55" spans="1:13" ht="14.25" x14ac:dyDescent="0.2">
      <c r="A55" s="172" t="s">
        <v>525</v>
      </c>
      <c r="B55" s="357"/>
      <c r="C55" s="55" t="s">
        <v>141</v>
      </c>
      <c r="D55" s="55" t="s">
        <v>142</v>
      </c>
      <c r="E55" s="50">
        <v>5000000000</v>
      </c>
      <c r="F55" s="150"/>
      <c r="G55" s="312">
        <v>42657</v>
      </c>
      <c r="H55" s="141"/>
      <c r="I55" s="74">
        <f>132.78/111.82</f>
        <v>1.1874441065998929</v>
      </c>
      <c r="J55" s="32" t="s">
        <v>163</v>
      </c>
      <c r="K55" s="50">
        <f>+E55/I55</f>
        <v>4210724506.702816</v>
      </c>
      <c r="L55" s="164"/>
      <c r="M55" s="54"/>
    </row>
    <row r="56" spans="1:13" ht="14.25" x14ac:dyDescent="0.2">
      <c r="A56" s="172" t="s">
        <v>525</v>
      </c>
      <c r="B56" s="357"/>
      <c r="C56" s="55" t="s">
        <v>141</v>
      </c>
      <c r="D56" s="55" t="s">
        <v>142</v>
      </c>
      <c r="E56" s="50">
        <v>2900000000</v>
      </c>
      <c r="F56" s="150"/>
      <c r="G56" s="312">
        <v>42661</v>
      </c>
      <c r="H56" s="141"/>
      <c r="I56" s="74">
        <f>132.78/111.82</f>
        <v>1.1874441065998929</v>
      </c>
      <c r="J56" s="32" t="s">
        <v>163</v>
      </c>
      <c r="K56" s="50">
        <f>+E56/I56</f>
        <v>2442220213.8876333</v>
      </c>
      <c r="L56" s="164"/>
      <c r="M56" s="54"/>
    </row>
    <row r="57" spans="1:13" ht="14.25" x14ac:dyDescent="0.2">
      <c r="A57" s="172" t="s">
        <v>525</v>
      </c>
      <c r="B57" s="357"/>
      <c r="C57" s="55" t="s">
        <v>141</v>
      </c>
      <c r="D57" s="55" t="s">
        <v>142</v>
      </c>
      <c r="E57" s="50">
        <v>3570400000</v>
      </c>
      <c r="F57" s="150"/>
      <c r="G57" s="312">
        <v>42664</v>
      </c>
      <c r="H57" s="141"/>
      <c r="I57" s="74">
        <f>132.78/111.82</f>
        <v>1.1874441065998929</v>
      </c>
      <c r="J57" s="32" t="s">
        <v>163</v>
      </c>
      <c r="K57" s="50">
        <f>+E57/I57</f>
        <v>3006794155.746347</v>
      </c>
      <c r="L57" s="164"/>
      <c r="M57" s="54"/>
    </row>
    <row r="58" spans="1:13" ht="15" x14ac:dyDescent="0.2">
      <c r="A58" s="172" t="s">
        <v>525</v>
      </c>
      <c r="B58" s="357"/>
      <c r="C58" s="55" t="s">
        <v>141</v>
      </c>
      <c r="D58" s="55" t="s">
        <v>142</v>
      </c>
      <c r="E58" s="50">
        <v>5000000000</v>
      </c>
      <c r="F58" s="150"/>
      <c r="G58" s="312">
        <v>42674</v>
      </c>
      <c r="H58" s="141"/>
      <c r="I58" s="74">
        <f>132.78/111.82</f>
        <v>1.1874441065998929</v>
      </c>
      <c r="J58" s="32" t="s">
        <v>163</v>
      </c>
      <c r="K58" s="50">
        <f>+E58/I58</f>
        <v>4210724506.702816</v>
      </c>
      <c r="L58" s="231"/>
      <c r="M58" s="54"/>
    </row>
    <row r="59" spans="1:13" ht="14.25" x14ac:dyDescent="0.2">
      <c r="A59" s="172" t="s">
        <v>525</v>
      </c>
      <c r="B59" s="357"/>
      <c r="C59" s="55" t="s">
        <v>141</v>
      </c>
      <c r="D59" s="55" t="s">
        <v>142</v>
      </c>
      <c r="E59" s="50">
        <v>433333333</v>
      </c>
      <c r="F59" s="150"/>
      <c r="G59" s="312">
        <v>42674</v>
      </c>
      <c r="H59" s="141"/>
      <c r="I59" s="74">
        <f>132.78/111.82</f>
        <v>1.1874441065998929</v>
      </c>
      <c r="J59" s="32" t="s">
        <v>163</v>
      </c>
      <c r="K59" s="50">
        <f>+E59/I59</f>
        <v>364929456.96686244</v>
      </c>
      <c r="L59" s="164"/>
      <c r="M59" s="54"/>
    </row>
    <row r="60" spans="1:13" ht="15" x14ac:dyDescent="0.2">
      <c r="A60" s="172" t="s">
        <v>525</v>
      </c>
      <c r="B60" s="357"/>
      <c r="C60" s="55" t="s">
        <v>141</v>
      </c>
      <c r="D60" s="55" t="s">
        <v>142</v>
      </c>
      <c r="E60" s="50">
        <v>1260000000</v>
      </c>
      <c r="F60" s="150"/>
      <c r="G60" s="312">
        <v>42689</v>
      </c>
      <c r="H60" s="141"/>
      <c r="I60" s="74">
        <f>132.7/111.82</f>
        <v>1.186728671078519</v>
      </c>
      <c r="J60" s="32" t="s">
        <v>164</v>
      </c>
      <c r="K60" s="50">
        <f>+E60/I60</f>
        <v>1061742275.8100981</v>
      </c>
      <c r="L60" s="231"/>
      <c r="M60" s="54"/>
    </row>
    <row r="61" spans="1:13" ht="14.25" x14ac:dyDescent="0.2">
      <c r="A61" s="172" t="s">
        <v>525</v>
      </c>
      <c r="B61" s="357"/>
      <c r="C61" s="55" t="s">
        <v>141</v>
      </c>
      <c r="D61" s="55" t="s">
        <v>142</v>
      </c>
      <c r="E61" s="50">
        <v>1890000000</v>
      </c>
      <c r="F61" s="230"/>
      <c r="G61" s="312">
        <v>42691</v>
      </c>
      <c r="H61" s="141"/>
      <c r="I61" s="74">
        <f>132.7/111.82</f>
        <v>1.186728671078519</v>
      </c>
      <c r="J61" s="32" t="s">
        <v>164</v>
      </c>
      <c r="K61" s="50">
        <f>+E61/I61</f>
        <v>1592613413.715147</v>
      </c>
      <c r="L61" s="164"/>
      <c r="M61" s="54"/>
    </row>
    <row r="62" spans="1:13" ht="14.25" x14ac:dyDescent="0.2">
      <c r="A62" s="172" t="s">
        <v>525</v>
      </c>
      <c r="B62" s="357"/>
      <c r="C62" s="55" t="s">
        <v>141</v>
      </c>
      <c r="D62" s="55" t="s">
        <v>142</v>
      </c>
      <c r="E62" s="50">
        <v>1890000000</v>
      </c>
      <c r="F62" s="150"/>
      <c r="G62" s="312">
        <v>42704</v>
      </c>
      <c r="H62" s="141"/>
      <c r="I62" s="74">
        <f>132.7/111.82</f>
        <v>1.186728671078519</v>
      </c>
      <c r="J62" s="32" t="s">
        <v>164</v>
      </c>
      <c r="K62" s="50">
        <f>+E62/I62</f>
        <v>1592613413.715147</v>
      </c>
      <c r="L62" s="164"/>
      <c r="M62" s="54"/>
    </row>
    <row r="63" spans="1:13" ht="14.25" x14ac:dyDescent="0.2">
      <c r="A63" s="172" t="s">
        <v>525</v>
      </c>
      <c r="B63" s="357"/>
      <c r="C63" s="55" t="s">
        <v>141</v>
      </c>
      <c r="D63" s="55" t="s">
        <v>142</v>
      </c>
      <c r="E63" s="50">
        <v>1440000000</v>
      </c>
      <c r="F63" s="150"/>
      <c r="G63" s="312">
        <v>42755</v>
      </c>
      <c r="H63" s="141"/>
      <c r="I63" s="74">
        <f>133.4/111.82</f>
        <v>1.1929887318905386</v>
      </c>
      <c r="J63" s="32" t="s">
        <v>165</v>
      </c>
      <c r="K63" s="50">
        <f>+E63/I63</f>
        <v>1207052473.7631183</v>
      </c>
      <c r="L63" s="164"/>
      <c r="M63" s="54"/>
    </row>
    <row r="64" spans="1:13" ht="14.25" x14ac:dyDescent="0.2">
      <c r="A64" s="172" t="s">
        <v>525</v>
      </c>
      <c r="B64" s="357"/>
      <c r="C64" s="55" t="s">
        <v>141</v>
      </c>
      <c r="D64" s="55" t="s">
        <v>142</v>
      </c>
      <c r="E64" s="50">
        <v>1440000000</v>
      </c>
      <c r="F64" s="150"/>
      <c r="G64" s="312">
        <v>42755</v>
      </c>
      <c r="H64" s="141"/>
      <c r="I64" s="74">
        <f>133.4/111.82</f>
        <v>1.1929887318905386</v>
      </c>
      <c r="J64" s="32" t="s">
        <v>165</v>
      </c>
      <c r="K64" s="50">
        <f>+E64/I64</f>
        <v>1207052473.7631183</v>
      </c>
      <c r="L64" s="164"/>
      <c r="M64" s="54"/>
    </row>
    <row r="65" spans="1:13" ht="14.25" x14ac:dyDescent="0.2">
      <c r="A65" s="172" t="s">
        <v>525</v>
      </c>
      <c r="B65" s="357"/>
      <c r="C65" s="55" t="s">
        <v>141</v>
      </c>
      <c r="D65" s="55" t="s">
        <v>142</v>
      </c>
      <c r="E65" s="50">
        <v>960000000</v>
      </c>
      <c r="F65" s="150"/>
      <c r="G65" s="312">
        <v>42767</v>
      </c>
      <c r="H65" s="141"/>
      <c r="I65" s="74">
        <f>134.77/111.82</f>
        <v>1.2052405651940621</v>
      </c>
      <c r="J65" s="32" t="s">
        <v>166</v>
      </c>
      <c r="K65" s="50">
        <f>+E65/I65</f>
        <v>796521481.04177475</v>
      </c>
      <c r="L65" s="164"/>
      <c r="M65" s="54"/>
    </row>
    <row r="66" spans="1:13" ht="14.25" x14ac:dyDescent="0.2">
      <c r="A66" s="172" t="s">
        <v>525</v>
      </c>
      <c r="B66" s="357"/>
      <c r="C66" s="55" t="s">
        <v>141</v>
      </c>
      <c r="D66" s="55" t="s">
        <v>142</v>
      </c>
      <c r="E66" s="50">
        <v>3450000000</v>
      </c>
      <c r="F66" s="150"/>
      <c r="G66" s="312">
        <v>42826</v>
      </c>
      <c r="H66" s="141"/>
      <c r="I66" s="74">
        <f>134.77/111.82</f>
        <v>1.2052405651940621</v>
      </c>
      <c r="J66" s="32" t="s">
        <v>167</v>
      </c>
      <c r="K66" s="50">
        <f>+E66/I66</f>
        <v>2862499072.4938779</v>
      </c>
      <c r="L66" s="164"/>
      <c r="M66" s="54"/>
    </row>
    <row r="67" spans="1:13" ht="14.25" x14ac:dyDescent="0.2">
      <c r="A67" s="172" t="s">
        <v>525</v>
      </c>
      <c r="B67" s="357"/>
      <c r="C67" s="55" t="s">
        <v>141</v>
      </c>
      <c r="D67" s="55" t="s">
        <v>142</v>
      </c>
      <c r="E67" s="50">
        <v>2300000000</v>
      </c>
      <c r="F67" s="229"/>
      <c r="G67" s="312">
        <v>42788</v>
      </c>
      <c r="H67" s="141"/>
      <c r="I67" s="74">
        <f>134.77/111.82</f>
        <v>1.2052405651940621</v>
      </c>
      <c r="J67" s="32" t="s">
        <v>167</v>
      </c>
      <c r="K67" s="50">
        <f>+E67/I67</f>
        <v>1908332714.9959188</v>
      </c>
      <c r="L67" s="164"/>
      <c r="M67" s="54"/>
    </row>
    <row r="68" spans="1:13" ht="14.25" x14ac:dyDescent="0.2">
      <c r="A68" s="172" t="s">
        <v>525</v>
      </c>
      <c r="B68" s="357"/>
      <c r="C68" s="55" t="s">
        <v>141</v>
      </c>
      <c r="D68" s="55" t="s">
        <v>142</v>
      </c>
      <c r="E68" s="50">
        <v>3450000000</v>
      </c>
      <c r="F68" s="150"/>
      <c r="G68" s="312">
        <v>42786</v>
      </c>
      <c r="H68" s="141"/>
      <c r="I68" s="74">
        <f>136.12/111.82</f>
        <v>1.2173135396172421</v>
      </c>
      <c r="J68" s="32" t="s">
        <v>167</v>
      </c>
      <c r="K68" s="50">
        <f>+E68/I68</f>
        <v>2834109609.1683807</v>
      </c>
      <c r="L68" s="164"/>
      <c r="M68" s="54"/>
    </row>
    <row r="69" spans="1:13" ht="14.25" x14ac:dyDescent="0.2">
      <c r="A69" s="172" t="s">
        <v>525</v>
      </c>
      <c r="B69" s="357"/>
      <c r="C69" s="55" t="s">
        <v>141</v>
      </c>
      <c r="D69" s="55" t="s">
        <v>142</v>
      </c>
      <c r="E69" s="50">
        <v>330000000</v>
      </c>
      <c r="F69" s="229"/>
      <c r="G69" s="312">
        <v>42842</v>
      </c>
      <c r="H69" s="141"/>
      <c r="I69" s="74">
        <f>136.76/111.82</f>
        <v>1.2230370237882311</v>
      </c>
      <c r="J69" s="32" t="s">
        <v>167</v>
      </c>
      <c r="K69" s="50">
        <f>+E69/I69</f>
        <v>269820122.84293652</v>
      </c>
      <c r="L69" s="164"/>
      <c r="M69" s="54"/>
    </row>
    <row r="70" spans="1:13" ht="14.25" x14ac:dyDescent="0.2">
      <c r="A70" s="172" t="s">
        <v>525</v>
      </c>
      <c r="B70" s="357"/>
      <c r="C70" s="55" t="s">
        <v>141</v>
      </c>
      <c r="D70" s="55" t="s">
        <v>142</v>
      </c>
      <c r="E70" s="50">
        <v>90000000</v>
      </c>
      <c r="F70" s="150"/>
      <c r="G70" s="312">
        <v>42849</v>
      </c>
      <c r="H70" s="141"/>
      <c r="I70" s="74">
        <f>136.76/111.82</f>
        <v>1.2230370237882311</v>
      </c>
      <c r="J70" s="32" t="s">
        <v>167</v>
      </c>
      <c r="K70" s="50">
        <f>+E70/I70</f>
        <v>73587306.229891777</v>
      </c>
      <c r="L70" s="164"/>
      <c r="M70" s="54"/>
    </row>
    <row r="71" spans="1:13" ht="14.25" x14ac:dyDescent="0.2">
      <c r="A71" s="172" t="s">
        <v>525</v>
      </c>
      <c r="B71" s="357"/>
      <c r="C71" s="55" t="s">
        <v>141</v>
      </c>
      <c r="D71" s="55" t="s">
        <v>142</v>
      </c>
      <c r="E71" s="50">
        <v>420000000</v>
      </c>
      <c r="F71" s="229"/>
      <c r="G71" s="312">
        <v>42851</v>
      </c>
      <c r="H71" s="141"/>
      <c r="I71" s="74">
        <f>136.76/111.82</f>
        <v>1.2230370237882311</v>
      </c>
      <c r="J71" s="32" t="s">
        <v>167</v>
      </c>
      <c r="K71" s="50">
        <f>+E71/I71</f>
        <v>343407429.07282829</v>
      </c>
      <c r="L71" s="164"/>
      <c r="M71" s="54"/>
    </row>
    <row r="72" spans="1:13" ht="14.25" x14ac:dyDescent="0.2">
      <c r="A72" s="172" t="s">
        <v>525</v>
      </c>
      <c r="B72" s="357"/>
      <c r="C72" s="55" t="s">
        <v>141</v>
      </c>
      <c r="D72" s="55" t="s">
        <v>142</v>
      </c>
      <c r="E72" s="50">
        <v>75000000</v>
      </c>
      <c r="F72" s="150"/>
      <c r="G72" s="312">
        <v>42858</v>
      </c>
      <c r="H72" s="141"/>
      <c r="I72" s="74">
        <f>137.4/111.82</f>
        <v>1.2287605079592203</v>
      </c>
      <c r="J72" s="32" t="s">
        <v>168</v>
      </c>
      <c r="K72" s="50">
        <f>+E72/I72</f>
        <v>61037117.903930128</v>
      </c>
      <c r="L72" s="164"/>
      <c r="M72" s="54"/>
    </row>
    <row r="73" spans="1:13" ht="14.25" x14ac:dyDescent="0.2">
      <c r="A73" s="172" t="s">
        <v>525</v>
      </c>
      <c r="B73" s="357"/>
      <c r="C73" s="55" t="s">
        <v>141</v>
      </c>
      <c r="D73" s="55" t="s">
        <v>142</v>
      </c>
      <c r="E73" s="50">
        <v>280000000</v>
      </c>
      <c r="F73" s="150"/>
      <c r="G73" s="312">
        <v>42859</v>
      </c>
      <c r="H73" s="141"/>
      <c r="I73" s="74">
        <f>137.4/111.82</f>
        <v>1.2287605079592203</v>
      </c>
      <c r="J73" s="32" t="s">
        <v>168</v>
      </c>
      <c r="K73" s="50">
        <f>+E73/I73</f>
        <v>227871906.84133914</v>
      </c>
      <c r="L73" s="164"/>
      <c r="M73" s="54"/>
    </row>
    <row r="74" spans="1:13" ht="14.25" x14ac:dyDescent="0.2">
      <c r="A74" s="172" t="s">
        <v>525</v>
      </c>
      <c r="B74" s="357"/>
      <c r="C74" s="55" t="s">
        <v>141</v>
      </c>
      <c r="D74" s="55" t="s">
        <v>142</v>
      </c>
      <c r="E74" s="50">
        <v>50000000</v>
      </c>
      <c r="F74" s="150"/>
      <c r="G74" s="312">
        <v>42860</v>
      </c>
      <c r="H74" s="141"/>
      <c r="I74" s="74">
        <f>137.4/111.82</f>
        <v>1.2287605079592203</v>
      </c>
      <c r="J74" s="32" t="s">
        <v>168</v>
      </c>
      <c r="K74" s="50">
        <f>+E74/I74</f>
        <v>40691411.935953416</v>
      </c>
      <c r="L74" s="164"/>
      <c r="M74" s="54"/>
    </row>
    <row r="75" spans="1:13" ht="14.25" x14ac:dyDescent="0.2">
      <c r="A75" s="172" t="s">
        <v>525</v>
      </c>
      <c r="B75" s="357"/>
      <c r="C75" s="55" t="s">
        <v>141</v>
      </c>
      <c r="D75" s="55" t="s">
        <v>142</v>
      </c>
      <c r="E75" s="50">
        <v>187500000</v>
      </c>
      <c r="F75" s="150"/>
      <c r="G75" s="312">
        <v>42864</v>
      </c>
      <c r="H75" s="141"/>
      <c r="I75" s="74">
        <f>137.4/111.82</f>
        <v>1.2287605079592203</v>
      </c>
      <c r="J75" s="32" t="s">
        <v>168</v>
      </c>
      <c r="K75" s="50">
        <f>+E75/I75</f>
        <v>152592794.75982532</v>
      </c>
      <c r="L75" s="164"/>
      <c r="M75" s="54"/>
    </row>
    <row r="76" spans="1:13" ht="14.25" x14ac:dyDescent="0.2">
      <c r="A76" s="172" t="s">
        <v>525</v>
      </c>
      <c r="B76" s="357"/>
      <c r="C76" s="55" t="s">
        <v>141</v>
      </c>
      <c r="D76" s="55" t="s">
        <v>142</v>
      </c>
      <c r="E76" s="50">
        <v>100000000</v>
      </c>
      <c r="F76" s="150"/>
      <c r="G76" s="312">
        <v>42867</v>
      </c>
      <c r="H76" s="141"/>
      <c r="I76" s="74">
        <f>137.4/111.82</f>
        <v>1.2287605079592203</v>
      </c>
      <c r="J76" s="32" t="s">
        <v>168</v>
      </c>
      <c r="K76" s="50">
        <f>+E76/I76</f>
        <v>81382823.871906832</v>
      </c>
      <c r="L76" s="164"/>
      <c r="M76" s="54"/>
    </row>
    <row r="77" spans="1:13" ht="14.25" x14ac:dyDescent="0.2">
      <c r="A77" s="172" t="s">
        <v>525</v>
      </c>
      <c r="B77" s="357"/>
      <c r="C77" s="55" t="s">
        <v>141</v>
      </c>
      <c r="D77" s="55" t="s">
        <v>142</v>
      </c>
      <c r="E77" s="50">
        <v>187500000</v>
      </c>
      <c r="F77" s="150"/>
      <c r="G77" s="312">
        <v>42871</v>
      </c>
      <c r="H77" s="141"/>
      <c r="I77" s="74">
        <f>137.4/111.82</f>
        <v>1.2287605079592203</v>
      </c>
      <c r="J77" s="32" t="s">
        <v>168</v>
      </c>
      <c r="K77" s="50">
        <f>+E77/I77</f>
        <v>152592794.75982532</v>
      </c>
      <c r="L77" s="164"/>
      <c r="M77" s="54"/>
    </row>
    <row r="78" spans="1:13" ht="14.25" x14ac:dyDescent="0.2">
      <c r="A78" s="172" t="s">
        <v>525</v>
      </c>
      <c r="B78" s="357"/>
      <c r="C78" s="55" t="s">
        <v>141</v>
      </c>
      <c r="D78" s="55" t="s">
        <v>142</v>
      </c>
      <c r="E78" s="50">
        <v>90000000</v>
      </c>
      <c r="F78" s="150"/>
      <c r="G78" s="312">
        <v>42871</v>
      </c>
      <c r="H78" s="141"/>
      <c r="I78" s="74">
        <f>137.4/111.82</f>
        <v>1.2287605079592203</v>
      </c>
      <c r="J78" s="32" t="s">
        <v>168</v>
      </c>
      <c r="K78" s="50">
        <f>+E78/I78</f>
        <v>73244541.484716147</v>
      </c>
      <c r="L78" s="164"/>
      <c r="M78" s="54"/>
    </row>
    <row r="79" spans="1:13" ht="14.25" x14ac:dyDescent="0.2">
      <c r="A79" s="172" t="s">
        <v>525</v>
      </c>
      <c r="B79" s="357"/>
      <c r="C79" s="55" t="s">
        <v>141</v>
      </c>
      <c r="D79" s="55" t="s">
        <v>142</v>
      </c>
      <c r="E79" s="50">
        <v>25000000</v>
      </c>
      <c r="F79" s="229"/>
      <c r="G79" s="312">
        <v>42873</v>
      </c>
      <c r="H79" s="141"/>
      <c r="I79" s="74">
        <f>137.4/111.82</f>
        <v>1.2287605079592203</v>
      </c>
      <c r="J79" s="32" t="s">
        <v>168</v>
      </c>
      <c r="K79" s="50">
        <f>+E79/I79</f>
        <v>20345705.967976708</v>
      </c>
      <c r="L79" s="164"/>
      <c r="M79" s="54"/>
    </row>
    <row r="80" spans="1:13" ht="14.25" x14ac:dyDescent="0.2">
      <c r="A80" s="172" t="s">
        <v>525</v>
      </c>
      <c r="B80" s="357"/>
      <c r="C80" s="55" t="s">
        <v>141</v>
      </c>
      <c r="D80" s="55" t="s">
        <v>142</v>
      </c>
      <c r="E80" s="50">
        <v>15000000</v>
      </c>
      <c r="F80" s="229"/>
      <c r="G80" s="312">
        <v>43010</v>
      </c>
      <c r="H80" s="141"/>
      <c r="I80" s="74">
        <f>138.05/111.82</f>
        <v>1.2345734215703812</v>
      </c>
      <c r="J80" s="32" t="s">
        <v>169</v>
      </c>
      <c r="K80" s="50">
        <f>+E80/I80</f>
        <v>12149945.67185802</v>
      </c>
      <c r="L80" s="164"/>
      <c r="M80" s="54"/>
    </row>
    <row r="81" spans="1:13" ht="14.25" x14ac:dyDescent="0.2">
      <c r="A81" s="172" t="s">
        <v>525</v>
      </c>
      <c r="B81" s="357"/>
      <c r="C81" s="55" t="s">
        <v>141</v>
      </c>
      <c r="D81" s="55" t="s">
        <v>142</v>
      </c>
      <c r="E81" s="50">
        <v>10000000</v>
      </c>
      <c r="F81" s="229"/>
      <c r="G81" s="312">
        <v>43039</v>
      </c>
      <c r="H81" s="141"/>
      <c r="I81" s="74">
        <f>138.05/111.82</f>
        <v>1.2345734215703812</v>
      </c>
      <c r="J81" s="32" t="s">
        <v>170</v>
      </c>
      <c r="K81" s="50">
        <f>+E81/I81</f>
        <v>8099963.7812386798</v>
      </c>
      <c r="L81" s="164"/>
      <c r="M81" s="54"/>
    </row>
    <row r="82" spans="1:13" ht="14.25" x14ac:dyDescent="0.2">
      <c r="A82" s="172" t="s">
        <v>525</v>
      </c>
      <c r="B82" s="357" t="s">
        <v>984</v>
      </c>
      <c r="C82" s="55" t="s">
        <v>141</v>
      </c>
      <c r="D82" s="55" t="s">
        <v>142</v>
      </c>
      <c r="E82" s="50">
        <v>3504000000</v>
      </c>
      <c r="F82" s="150"/>
      <c r="G82" s="312">
        <v>43200</v>
      </c>
      <c r="H82" s="141"/>
      <c r="I82" s="74">
        <f>141.05/111.82</f>
        <v>1.2614022536218925</v>
      </c>
      <c r="J82" s="32" t="s">
        <v>171</v>
      </c>
      <c r="K82" s="50">
        <f>+E82/I82</f>
        <v>2777860900.3899322</v>
      </c>
      <c r="L82" s="164" t="s">
        <v>306</v>
      </c>
      <c r="M82" s="54" t="s">
        <v>934</v>
      </c>
    </row>
    <row r="83" spans="1:13" ht="14.25" x14ac:dyDescent="0.2">
      <c r="A83" s="172" t="s">
        <v>525</v>
      </c>
      <c r="B83" s="357" t="s">
        <v>984</v>
      </c>
      <c r="C83" s="55" t="s">
        <v>141</v>
      </c>
      <c r="D83" s="55" t="s">
        <v>142</v>
      </c>
      <c r="E83" s="50">
        <v>3504000000</v>
      </c>
      <c r="F83" s="150"/>
      <c r="G83" s="312">
        <v>43200</v>
      </c>
      <c r="H83" s="141"/>
      <c r="I83" s="74">
        <f>141.05/111.82</f>
        <v>1.2614022536218925</v>
      </c>
      <c r="J83" s="32" t="s">
        <v>171</v>
      </c>
      <c r="K83" s="50">
        <f>+E83/I83</f>
        <v>2777860900.3899322</v>
      </c>
      <c r="L83" s="164" t="s">
        <v>306</v>
      </c>
      <c r="M83" s="54" t="s">
        <v>934</v>
      </c>
    </row>
    <row r="84" spans="1:13" ht="14.25" x14ac:dyDescent="0.2">
      <c r="A84" s="172" t="s">
        <v>525</v>
      </c>
      <c r="B84" s="357" t="s">
        <v>984</v>
      </c>
      <c r="C84" s="55" t="s">
        <v>141</v>
      </c>
      <c r="D84" s="55" t="s">
        <v>142</v>
      </c>
      <c r="E84" s="50">
        <v>2336000000</v>
      </c>
      <c r="F84" s="150"/>
      <c r="G84" s="312">
        <v>43196</v>
      </c>
      <c r="H84" s="141"/>
      <c r="I84" s="74">
        <f>141.05/111.82</f>
        <v>1.2614022536218925</v>
      </c>
      <c r="J84" s="32" t="s">
        <v>171</v>
      </c>
      <c r="K84" s="50">
        <f>+E84/I84</f>
        <v>1851907266.9266214</v>
      </c>
      <c r="L84" s="164" t="s">
        <v>306</v>
      </c>
      <c r="M84" s="54" t="s">
        <v>934</v>
      </c>
    </row>
    <row r="85" spans="1:13" ht="14.25" x14ac:dyDescent="0.2">
      <c r="A85" s="172" t="s">
        <v>525</v>
      </c>
      <c r="B85" s="357" t="s">
        <v>984</v>
      </c>
      <c r="C85" s="55" t="s">
        <v>141</v>
      </c>
      <c r="D85" s="55" t="s">
        <v>142</v>
      </c>
      <c r="E85" s="50">
        <v>18750000000</v>
      </c>
      <c r="F85" s="150"/>
      <c r="G85" s="312">
        <v>43304</v>
      </c>
      <c r="H85" s="141"/>
      <c r="I85" s="74">
        <f>142.28/111.82</f>
        <v>1.272402074763012</v>
      </c>
      <c r="J85" s="32" t="s">
        <v>304</v>
      </c>
      <c r="K85" s="50">
        <f>+E85/I85</f>
        <v>14735908068.597132</v>
      </c>
      <c r="L85" s="164" t="s">
        <v>306</v>
      </c>
      <c r="M85" s="54" t="s">
        <v>933</v>
      </c>
    </row>
    <row r="86" spans="1:13" ht="14.25" x14ac:dyDescent="0.2">
      <c r="A86" s="172" t="s">
        <v>525</v>
      </c>
      <c r="B86" s="357" t="s">
        <v>984</v>
      </c>
      <c r="C86" s="55" t="s">
        <v>141</v>
      </c>
      <c r="D86" s="55" t="s">
        <v>142</v>
      </c>
      <c r="E86" s="50">
        <v>6250000000</v>
      </c>
      <c r="F86" s="150"/>
      <c r="G86" s="312">
        <v>43326</v>
      </c>
      <c r="H86" s="141"/>
      <c r="I86" s="74">
        <f>142.1/111.82</f>
        <v>1.2707923448399214</v>
      </c>
      <c r="J86" s="32" t="s">
        <v>307</v>
      </c>
      <c r="K86" s="50">
        <f>+E86/I86</f>
        <v>4918191414.4968328</v>
      </c>
      <c r="L86" s="164" t="s">
        <v>306</v>
      </c>
      <c r="M86" s="54" t="s">
        <v>932</v>
      </c>
    </row>
    <row r="87" spans="1:13" ht="14.25" x14ac:dyDescent="0.2">
      <c r="A87" s="172" t="s">
        <v>525</v>
      </c>
      <c r="B87" s="357" t="s">
        <v>984</v>
      </c>
      <c r="C87" s="55" t="s">
        <v>141</v>
      </c>
      <c r="D87" s="55" t="s">
        <v>142</v>
      </c>
      <c r="E87" s="50">
        <v>1200000000</v>
      </c>
      <c r="F87" s="150"/>
      <c r="G87" s="312">
        <v>43349</v>
      </c>
      <c r="H87" s="141"/>
      <c r="I87" s="74">
        <f>142.27/111.82</f>
        <v>1.2723126453228404</v>
      </c>
      <c r="J87" s="32" t="s">
        <v>308</v>
      </c>
      <c r="K87" s="50">
        <f>+E87/I87</f>
        <v>943164405.70745754</v>
      </c>
      <c r="L87" s="164" t="s">
        <v>306</v>
      </c>
      <c r="M87" s="54" t="s">
        <v>931</v>
      </c>
    </row>
    <row r="88" spans="1:13" ht="14.25" x14ac:dyDescent="0.2">
      <c r="A88" s="172" t="s">
        <v>525</v>
      </c>
      <c r="B88" s="357" t="s">
        <v>984</v>
      </c>
      <c r="C88" s="55" t="s">
        <v>141</v>
      </c>
      <c r="D88" s="55" t="s">
        <v>142</v>
      </c>
      <c r="E88" s="50">
        <v>31260000000</v>
      </c>
      <c r="F88" s="150"/>
      <c r="G88" s="312">
        <v>43350</v>
      </c>
      <c r="H88" s="141"/>
      <c r="I88" s="74">
        <f>142.27/111.82</f>
        <v>1.2723126453228404</v>
      </c>
      <c r="J88" s="32" t="s">
        <v>308</v>
      </c>
      <c r="K88" s="50">
        <f>+E88/I88</f>
        <v>24569432768.679268</v>
      </c>
      <c r="L88" s="164" t="s">
        <v>306</v>
      </c>
      <c r="M88" s="54" t="s">
        <v>931</v>
      </c>
    </row>
    <row r="89" spans="1:13" ht="14.25" x14ac:dyDescent="0.2">
      <c r="A89" s="172" t="s">
        <v>525</v>
      </c>
      <c r="B89" s="357" t="s">
        <v>984</v>
      </c>
      <c r="C89" s="55" t="s">
        <v>141</v>
      </c>
      <c r="D89" s="55" t="s">
        <v>142</v>
      </c>
      <c r="E89" s="50">
        <v>774948587</v>
      </c>
      <c r="F89" s="150"/>
      <c r="G89" s="312">
        <v>43367</v>
      </c>
      <c r="H89" s="141"/>
      <c r="I89" s="74">
        <f>142.27/111.82</f>
        <v>1.2723126453228404</v>
      </c>
      <c r="J89" s="32" t="s">
        <v>308</v>
      </c>
      <c r="K89" s="50">
        <f>+E89/I89</f>
        <v>609086602.92640746</v>
      </c>
      <c r="L89" s="164" t="s">
        <v>306</v>
      </c>
      <c r="M89" s="54" t="s">
        <v>930</v>
      </c>
    </row>
    <row r="90" spans="1:13" ht="14.25" x14ac:dyDescent="0.2">
      <c r="A90" s="172" t="s">
        <v>525</v>
      </c>
      <c r="B90" s="357" t="s">
        <v>984</v>
      </c>
      <c r="C90" s="55" t="s">
        <v>141</v>
      </c>
      <c r="D90" s="55" t="s">
        <v>142</v>
      </c>
      <c r="E90" s="50">
        <v>500000000</v>
      </c>
      <c r="F90" s="150"/>
      <c r="G90" s="312">
        <v>43368</v>
      </c>
      <c r="H90" s="141"/>
      <c r="I90" s="74">
        <f>142.27/111.82</f>
        <v>1.2723126453228404</v>
      </c>
      <c r="J90" s="32" t="s">
        <v>308</v>
      </c>
      <c r="K90" s="50">
        <f>+E90/I90</f>
        <v>392985169.044774</v>
      </c>
      <c r="L90" s="164" t="s">
        <v>306</v>
      </c>
      <c r="M90" s="54" t="s">
        <v>930</v>
      </c>
    </row>
    <row r="91" spans="1:13" ht="14.25" x14ac:dyDescent="0.2">
      <c r="A91" s="172" t="s">
        <v>525</v>
      </c>
      <c r="B91" s="357" t="s">
        <v>984</v>
      </c>
      <c r="C91" s="55" t="s">
        <v>141</v>
      </c>
      <c r="D91" s="55" t="s">
        <v>142</v>
      </c>
      <c r="E91" s="50">
        <v>15938500</v>
      </c>
      <c r="F91" s="150"/>
      <c r="G91" s="312">
        <v>43369</v>
      </c>
      <c r="H91" s="141"/>
      <c r="I91" s="74">
        <f>142.27/111.82</f>
        <v>1.2723126453228404</v>
      </c>
      <c r="J91" s="32" t="s">
        <v>308</v>
      </c>
      <c r="K91" s="50">
        <f>+E91/I91</f>
        <v>12527188.233640261</v>
      </c>
      <c r="L91" s="164" t="s">
        <v>306</v>
      </c>
      <c r="M91" s="54" t="s">
        <v>930</v>
      </c>
    </row>
    <row r="92" spans="1:13" ht="14.25" x14ac:dyDescent="0.2">
      <c r="A92" s="172" t="s">
        <v>525</v>
      </c>
      <c r="B92" s="357" t="s">
        <v>984</v>
      </c>
      <c r="C92" s="55" t="s">
        <v>141</v>
      </c>
      <c r="D92" s="55" t="s">
        <v>142</v>
      </c>
      <c r="E92" s="50">
        <v>3849112913</v>
      </c>
      <c r="F92" s="150"/>
      <c r="G92" s="312">
        <v>43370</v>
      </c>
      <c r="H92" s="141"/>
      <c r="I92" s="74">
        <f>142.27/111.82</f>
        <v>1.2723126453228404</v>
      </c>
      <c r="J92" s="32" t="s">
        <v>308</v>
      </c>
      <c r="K92" s="50">
        <f>+E92/I92</f>
        <v>3025288577.5754547</v>
      </c>
      <c r="L92" s="164" t="s">
        <v>306</v>
      </c>
      <c r="M92" s="54" t="s">
        <v>930</v>
      </c>
    </row>
    <row r="93" spans="1:13" ht="14.25" x14ac:dyDescent="0.2">
      <c r="A93" s="172" t="s">
        <v>525</v>
      </c>
      <c r="B93" s="357" t="s">
        <v>984</v>
      </c>
      <c r="C93" s="55" t="s">
        <v>141</v>
      </c>
      <c r="D93" s="55" t="s">
        <v>142</v>
      </c>
      <c r="E93" s="50">
        <v>22318303139</v>
      </c>
      <c r="F93" s="150"/>
      <c r="G93" s="312">
        <v>43383</v>
      </c>
      <c r="H93" s="141"/>
      <c r="I93" s="74">
        <f>142.5/111.82</f>
        <v>1.2743695224467895</v>
      </c>
      <c r="J93" s="32" t="s">
        <v>314</v>
      </c>
      <c r="K93" s="50">
        <f>+E93/I93</f>
        <v>17513211628.091087</v>
      </c>
      <c r="L93" s="164"/>
      <c r="M93" s="54" t="s">
        <v>929</v>
      </c>
    </row>
    <row r="94" spans="1:13" ht="14.25" x14ac:dyDescent="0.2">
      <c r="A94" s="172" t="s">
        <v>525</v>
      </c>
      <c r="B94" s="357" t="s">
        <v>984</v>
      </c>
      <c r="C94" s="55" t="s">
        <v>141</v>
      </c>
      <c r="D94" s="55" t="s">
        <v>142</v>
      </c>
      <c r="E94" s="50">
        <v>134904238</v>
      </c>
      <c r="F94" s="150"/>
      <c r="G94" s="312">
        <v>43383</v>
      </c>
      <c r="H94" s="141"/>
      <c r="I94" s="74">
        <f>142.5/111.82</f>
        <v>1.2743695224467895</v>
      </c>
      <c r="J94" s="32" t="s">
        <v>314</v>
      </c>
      <c r="K94" s="50">
        <f>+E94/I94</f>
        <v>105859592.23270175</v>
      </c>
      <c r="L94" s="164"/>
      <c r="M94" s="54" t="s">
        <v>929</v>
      </c>
    </row>
    <row r="95" spans="1:13" ht="14.25" x14ac:dyDescent="0.2">
      <c r="A95" s="172" t="s">
        <v>525</v>
      </c>
      <c r="B95" s="357" t="s">
        <v>984</v>
      </c>
      <c r="C95" s="55" t="s">
        <v>141</v>
      </c>
      <c r="D95" s="55" t="s">
        <v>142</v>
      </c>
      <c r="E95" s="50">
        <v>22183398901</v>
      </c>
      <c r="F95" s="150"/>
      <c r="G95" s="312">
        <v>43383</v>
      </c>
      <c r="H95" s="141"/>
      <c r="I95" s="74">
        <f>142.5/111.82</f>
        <v>1.2743695224467895</v>
      </c>
      <c r="J95" s="32" t="s">
        <v>314</v>
      </c>
      <c r="K95" s="50">
        <f>+E95/I95</f>
        <v>17407352035.858387</v>
      </c>
      <c r="L95" s="164"/>
      <c r="M95" s="54" t="s">
        <v>929</v>
      </c>
    </row>
    <row r="96" spans="1:13" ht="14.25" x14ac:dyDescent="0.2">
      <c r="A96" s="172" t="s">
        <v>525</v>
      </c>
      <c r="B96" s="357" t="s">
        <v>984</v>
      </c>
      <c r="C96" s="55" t="s">
        <v>141</v>
      </c>
      <c r="D96" s="55" t="s">
        <v>142</v>
      </c>
      <c r="E96" s="50">
        <v>385000000</v>
      </c>
      <c r="F96" s="150"/>
      <c r="G96" s="312">
        <v>43399</v>
      </c>
      <c r="H96" s="141"/>
      <c r="I96" s="74">
        <f>142.5/111.82</f>
        <v>1.2743695224467895</v>
      </c>
      <c r="J96" s="32" t="s">
        <v>314</v>
      </c>
      <c r="K96" s="50">
        <f>+E96/I96</f>
        <v>302110175.43859649</v>
      </c>
      <c r="L96" s="164" t="s">
        <v>306</v>
      </c>
      <c r="M96" s="54"/>
    </row>
    <row r="97" spans="1:14" ht="14.25" x14ac:dyDescent="0.2">
      <c r="A97" s="172" t="s">
        <v>525</v>
      </c>
      <c r="B97" s="357" t="s">
        <v>984</v>
      </c>
      <c r="C97" s="55" t="s">
        <v>141</v>
      </c>
      <c r="D97" s="55" t="s">
        <v>142</v>
      </c>
      <c r="E97" s="50">
        <v>14493870000</v>
      </c>
      <c r="F97" s="150"/>
      <c r="G97" s="312">
        <v>43431</v>
      </c>
      <c r="H97" s="141"/>
      <c r="I97" s="74">
        <f>142.67/111.82</f>
        <v>1.2758898229297084</v>
      </c>
      <c r="J97" s="32" t="s">
        <v>319</v>
      </c>
      <c r="K97" s="50">
        <f>+E97/I97</f>
        <v>11359813159.03834</v>
      </c>
      <c r="L97" s="164" t="s">
        <v>306</v>
      </c>
      <c r="M97" s="54" t="s">
        <v>928</v>
      </c>
    </row>
    <row r="98" spans="1:14" ht="14.25" x14ac:dyDescent="0.2">
      <c r="A98" s="172" t="s">
        <v>525</v>
      </c>
      <c r="B98" s="357" t="s">
        <v>984</v>
      </c>
      <c r="C98" s="55" t="s">
        <v>141</v>
      </c>
      <c r="D98" s="55" t="s">
        <v>142</v>
      </c>
      <c r="E98" s="50">
        <v>4980000000</v>
      </c>
      <c r="F98" s="150"/>
      <c r="G98" s="312">
        <v>43494</v>
      </c>
      <c r="H98" s="141"/>
      <c r="I98" s="74">
        <f>100/78.05</f>
        <v>1.2812299807815504</v>
      </c>
      <c r="J98" s="32" t="s">
        <v>335</v>
      </c>
      <c r="K98" s="50">
        <f>+E98/I98</f>
        <v>3886889999.9999995</v>
      </c>
      <c r="L98" s="164" t="s">
        <v>341</v>
      </c>
      <c r="M98" s="54" t="s">
        <v>927</v>
      </c>
    </row>
    <row r="99" spans="1:14" ht="14.25" x14ac:dyDescent="0.2">
      <c r="A99" s="172" t="s">
        <v>525</v>
      </c>
      <c r="B99" s="357" t="s">
        <v>984</v>
      </c>
      <c r="C99" s="55" t="s">
        <v>141</v>
      </c>
      <c r="D99" s="55" t="s">
        <v>142</v>
      </c>
      <c r="E99" s="50">
        <v>645000000</v>
      </c>
      <c r="F99" s="150"/>
      <c r="G99" s="312">
        <v>43495</v>
      </c>
      <c r="H99" s="141"/>
      <c r="I99" s="74">
        <f>100/78.05</f>
        <v>1.2812299807815504</v>
      </c>
      <c r="J99" s="32" t="s">
        <v>335</v>
      </c>
      <c r="K99" s="50">
        <f>+E99/I99</f>
        <v>503422499.99999994</v>
      </c>
      <c r="L99" s="164" t="s">
        <v>341</v>
      </c>
      <c r="M99" s="54" t="s">
        <v>927</v>
      </c>
    </row>
    <row r="100" spans="1:14" ht="14.25" x14ac:dyDescent="0.2">
      <c r="A100" s="172" t="s">
        <v>525</v>
      </c>
      <c r="B100" s="357" t="s">
        <v>984</v>
      </c>
      <c r="C100" s="55" t="s">
        <v>141</v>
      </c>
      <c r="D100" s="55" t="s">
        <v>142</v>
      </c>
      <c r="E100" s="50">
        <v>16875000000</v>
      </c>
      <c r="F100" s="150"/>
      <c r="G100" s="312">
        <v>43497</v>
      </c>
      <c r="H100" s="141"/>
      <c r="I100" s="74">
        <f>100/78.05</f>
        <v>1.2812299807815504</v>
      </c>
      <c r="J100" s="32" t="s">
        <v>335</v>
      </c>
      <c r="K100" s="50">
        <f>+E100/I100</f>
        <v>13170937500</v>
      </c>
      <c r="L100" s="164" t="s">
        <v>341</v>
      </c>
      <c r="M100" s="54" t="s">
        <v>927</v>
      </c>
    </row>
    <row r="101" spans="1:14" ht="14.25" x14ac:dyDescent="0.2">
      <c r="A101" s="172" t="s">
        <v>525</v>
      </c>
      <c r="B101" s="357" t="s">
        <v>984</v>
      </c>
      <c r="C101" s="55" t="s">
        <v>141</v>
      </c>
      <c r="D101" s="55" t="s">
        <v>142</v>
      </c>
      <c r="E101" s="50">
        <v>9562500000</v>
      </c>
      <c r="F101" s="150"/>
      <c r="G101" s="312">
        <v>43504</v>
      </c>
      <c r="H101" s="141"/>
      <c r="I101" s="74">
        <f>100.6/78.05</f>
        <v>1.2889173606662396</v>
      </c>
      <c r="J101" s="32" t="s">
        <v>337</v>
      </c>
      <c r="K101" s="50">
        <f>+E101/I101</f>
        <v>7419017147.1172962</v>
      </c>
      <c r="L101" s="164" t="s">
        <v>341</v>
      </c>
      <c r="M101" s="54" t="s">
        <v>926</v>
      </c>
    </row>
    <row r="102" spans="1:14" ht="14.25" x14ac:dyDescent="0.2">
      <c r="A102" s="172" t="s">
        <v>525</v>
      </c>
      <c r="B102" s="357" t="s">
        <v>984</v>
      </c>
      <c r="C102" s="55" t="s">
        <v>141</v>
      </c>
      <c r="D102" s="55" t="s">
        <v>142</v>
      </c>
      <c r="E102" s="50">
        <v>9562500000</v>
      </c>
      <c r="F102" s="150"/>
      <c r="G102" s="312">
        <v>43504</v>
      </c>
      <c r="H102" s="141"/>
      <c r="I102" s="74">
        <f>100.6/78.05</f>
        <v>1.2889173606662396</v>
      </c>
      <c r="J102" s="32" t="s">
        <v>337</v>
      </c>
      <c r="K102" s="50">
        <f>+E102/I102</f>
        <v>7419017147.1172962</v>
      </c>
      <c r="L102" s="164" t="s">
        <v>341</v>
      </c>
      <c r="M102" s="54" t="s">
        <v>926</v>
      </c>
    </row>
    <row r="103" spans="1:14" ht="14.25" x14ac:dyDescent="0.2">
      <c r="A103" s="172" t="s">
        <v>525</v>
      </c>
      <c r="B103" s="357" t="s">
        <v>984</v>
      </c>
      <c r="C103" s="55" t="s">
        <v>141</v>
      </c>
      <c r="D103" s="55" t="s">
        <v>142</v>
      </c>
      <c r="E103" s="50">
        <v>1600000000</v>
      </c>
      <c r="F103" s="150"/>
      <c r="G103" s="312">
        <v>43518</v>
      </c>
      <c r="H103" s="141"/>
      <c r="I103" s="74">
        <f>100.6/78.05</f>
        <v>1.2889173606662396</v>
      </c>
      <c r="J103" s="32" t="s">
        <v>337</v>
      </c>
      <c r="K103" s="50">
        <f>+E103/I103</f>
        <v>1241351888.6679921</v>
      </c>
      <c r="L103" s="164" t="s">
        <v>341</v>
      </c>
      <c r="M103" s="54" t="s">
        <v>925</v>
      </c>
    </row>
    <row r="104" spans="1:14" ht="14.25" x14ac:dyDescent="0.2">
      <c r="A104" s="172" t="s">
        <v>525</v>
      </c>
      <c r="B104" s="357" t="s">
        <v>984</v>
      </c>
      <c r="C104" s="55" t="s">
        <v>141</v>
      </c>
      <c r="D104" s="55" t="s">
        <v>142</v>
      </c>
      <c r="E104" s="50">
        <v>1500000000</v>
      </c>
      <c r="F104" s="150"/>
      <c r="G104" s="312">
        <v>43521</v>
      </c>
      <c r="H104" s="141"/>
      <c r="I104" s="74">
        <f>100.6/78.05</f>
        <v>1.2889173606662396</v>
      </c>
      <c r="J104" s="32" t="s">
        <v>337</v>
      </c>
      <c r="K104" s="50">
        <f>+E104/I104</f>
        <v>1163767395.6262424</v>
      </c>
      <c r="L104" s="164" t="s">
        <v>341</v>
      </c>
      <c r="M104" s="54" t="s">
        <v>925</v>
      </c>
    </row>
    <row r="105" spans="1:14" ht="14.25" x14ac:dyDescent="0.2">
      <c r="A105" s="172" t="s">
        <v>525</v>
      </c>
      <c r="B105" s="357" t="s">
        <v>984</v>
      </c>
      <c r="C105" s="55" t="s">
        <v>141</v>
      </c>
      <c r="D105" s="55" t="s">
        <v>142</v>
      </c>
      <c r="E105" s="50">
        <v>3275000004.98</v>
      </c>
      <c r="F105" s="150"/>
      <c r="G105" s="312">
        <v>43522</v>
      </c>
      <c r="H105" s="141"/>
      <c r="I105" s="74">
        <f>100.6/78.05</f>
        <v>1.2889173606662396</v>
      </c>
      <c r="J105" s="32" t="s">
        <v>337</v>
      </c>
      <c r="K105" s="50">
        <f>+E105/I105</f>
        <v>2540892150.9810038</v>
      </c>
      <c r="L105" s="164" t="s">
        <v>341</v>
      </c>
      <c r="M105" s="54" t="s">
        <v>925</v>
      </c>
    </row>
    <row r="106" spans="1:14" ht="14.25" x14ac:dyDescent="0.2">
      <c r="A106" s="172" t="s">
        <v>525</v>
      </c>
      <c r="B106" s="357" t="s">
        <v>984</v>
      </c>
      <c r="C106" s="55" t="s">
        <v>141</v>
      </c>
      <c r="D106" s="55" t="s">
        <v>142</v>
      </c>
      <c r="E106" s="50">
        <v>4500000000</v>
      </c>
      <c r="F106" s="150"/>
      <c r="G106" s="312">
        <v>43544</v>
      </c>
      <c r="H106" s="141"/>
      <c r="I106" s="74">
        <f>101.18/78.05</f>
        <v>1.2963484945547727</v>
      </c>
      <c r="J106" s="32" t="s">
        <v>342</v>
      </c>
      <c r="K106" s="50">
        <f>+E106/I106</f>
        <v>3471288792.2514324</v>
      </c>
      <c r="L106" s="164" t="s">
        <v>341</v>
      </c>
      <c r="M106" s="54" t="s">
        <v>923</v>
      </c>
      <c r="N106" s="166" t="s">
        <v>924</v>
      </c>
    </row>
    <row r="107" spans="1:14" ht="14.25" x14ac:dyDescent="0.2">
      <c r="A107" s="172" t="s">
        <v>525</v>
      </c>
      <c r="B107" s="357" t="s">
        <v>984</v>
      </c>
      <c r="C107" s="55" t="s">
        <v>141</v>
      </c>
      <c r="D107" s="55" t="s">
        <v>142</v>
      </c>
      <c r="E107" s="50">
        <v>13500000000</v>
      </c>
      <c r="F107" s="150"/>
      <c r="G107" s="312">
        <v>43543</v>
      </c>
      <c r="H107" s="141"/>
      <c r="I107" s="74">
        <f>101.18/78.05</f>
        <v>1.2963484945547727</v>
      </c>
      <c r="J107" s="32" t="s">
        <v>342</v>
      </c>
      <c r="K107" s="50">
        <f>+E107/I107</f>
        <v>10413866376.754297</v>
      </c>
      <c r="L107" s="164" t="s">
        <v>341</v>
      </c>
      <c r="M107" s="54" t="s">
        <v>923</v>
      </c>
    </row>
    <row r="108" spans="1:14" ht="14.25" x14ac:dyDescent="0.2">
      <c r="A108" s="172" t="s">
        <v>525</v>
      </c>
      <c r="B108" s="357" t="s">
        <v>984</v>
      </c>
      <c r="C108" s="55" t="s">
        <v>141</v>
      </c>
      <c r="D108" s="55" t="s">
        <v>142</v>
      </c>
      <c r="E108" s="50">
        <v>13500000000</v>
      </c>
      <c r="F108" s="150"/>
      <c r="G108" s="312">
        <v>43546</v>
      </c>
      <c r="H108" s="141"/>
      <c r="I108" s="74">
        <f>101.18/78.05</f>
        <v>1.2963484945547727</v>
      </c>
      <c r="J108" s="32" t="s">
        <v>342</v>
      </c>
      <c r="K108" s="50">
        <f>+E108/I108</f>
        <v>10413866376.754297</v>
      </c>
      <c r="L108" s="164" t="s">
        <v>341</v>
      </c>
      <c r="M108" s="54" t="s">
        <v>922</v>
      </c>
    </row>
    <row r="109" spans="1:14" ht="14.25" x14ac:dyDescent="0.2">
      <c r="A109" s="172" t="s">
        <v>525</v>
      </c>
      <c r="B109" s="357" t="s">
        <v>984</v>
      </c>
      <c r="C109" s="55" t="s">
        <v>141</v>
      </c>
      <c r="D109" s="55" t="s">
        <v>142</v>
      </c>
      <c r="E109" s="50">
        <v>8000000000</v>
      </c>
      <c r="F109" s="150"/>
      <c r="G109" s="312">
        <v>43551</v>
      </c>
      <c r="H109" s="141"/>
      <c r="I109" s="74">
        <f>101.18/78.05</f>
        <v>1.2963484945547727</v>
      </c>
      <c r="J109" s="32" t="s">
        <v>342</v>
      </c>
      <c r="K109" s="50">
        <f>+E109/I109</f>
        <v>6171180075.113658</v>
      </c>
      <c r="L109" s="164" t="s">
        <v>341</v>
      </c>
      <c r="M109" s="54"/>
    </row>
    <row r="110" spans="1:14" ht="14.25" x14ac:dyDescent="0.2">
      <c r="A110" s="172" t="s">
        <v>525</v>
      </c>
      <c r="B110" s="357" t="s">
        <v>984</v>
      </c>
      <c r="C110" s="55" t="s">
        <v>141</v>
      </c>
      <c r="D110" s="55" t="s">
        <v>142</v>
      </c>
      <c r="E110" s="50">
        <v>1245000000</v>
      </c>
      <c r="F110" s="150"/>
      <c r="G110" s="312">
        <v>43558</v>
      </c>
      <c r="H110" s="141"/>
      <c r="I110" s="74">
        <f>101.62/78.05</f>
        <v>1.3019859064702115</v>
      </c>
      <c r="J110" s="32" t="s">
        <v>346</v>
      </c>
      <c r="K110" s="50">
        <f>+E110/I110</f>
        <v>956231548.90769529</v>
      </c>
      <c r="L110" s="164" t="s">
        <v>341</v>
      </c>
      <c r="M110" s="54" t="s">
        <v>921</v>
      </c>
    </row>
    <row r="111" spans="1:14" ht="14.25" x14ac:dyDescent="0.2">
      <c r="A111" s="172" t="s">
        <v>525</v>
      </c>
      <c r="B111" s="357" t="s">
        <v>984</v>
      </c>
      <c r="C111" s="55" t="s">
        <v>141</v>
      </c>
      <c r="D111" s="55" t="s">
        <v>142</v>
      </c>
      <c r="E111" s="50">
        <v>1494000000</v>
      </c>
      <c r="F111" s="150"/>
      <c r="G111" s="312">
        <v>43559</v>
      </c>
      <c r="H111" s="141"/>
      <c r="I111" s="74">
        <f>101.62/78.05</f>
        <v>1.3019859064702115</v>
      </c>
      <c r="J111" s="32" t="s">
        <v>346</v>
      </c>
      <c r="K111" s="50">
        <f>+E111/I111</f>
        <v>1147477858.6892343</v>
      </c>
      <c r="L111" s="164" t="s">
        <v>341</v>
      </c>
      <c r="M111" s="54" t="s">
        <v>921</v>
      </c>
    </row>
    <row r="112" spans="1:14" ht="14.25" x14ac:dyDescent="0.2">
      <c r="A112" s="172" t="s">
        <v>525</v>
      </c>
      <c r="B112" s="357" t="s">
        <v>984</v>
      </c>
      <c r="C112" s="55" t="s">
        <v>141</v>
      </c>
      <c r="D112" s="55" t="s">
        <v>142</v>
      </c>
      <c r="E112" s="50">
        <v>10261000000</v>
      </c>
      <c r="F112" s="150"/>
      <c r="G112" s="312">
        <v>43560</v>
      </c>
      <c r="H112" s="141"/>
      <c r="I112" s="74">
        <f>101.62/78.05</f>
        <v>1.3019859064702115</v>
      </c>
      <c r="J112" s="32" t="s">
        <v>346</v>
      </c>
      <c r="K112" s="50">
        <f>+E112/I112</f>
        <v>7881037689.4312134</v>
      </c>
      <c r="L112" s="164" t="s">
        <v>341</v>
      </c>
      <c r="M112" s="54" t="s">
        <v>921</v>
      </c>
    </row>
    <row r="113" spans="1:14" ht="14.25" x14ac:dyDescent="0.2">
      <c r="A113" s="172" t="s">
        <v>525</v>
      </c>
      <c r="B113" s="357" t="s">
        <v>984</v>
      </c>
      <c r="C113" s="55" t="s">
        <v>141</v>
      </c>
      <c r="D113" s="55" t="s">
        <v>142</v>
      </c>
      <c r="E113" s="50">
        <v>8527000000</v>
      </c>
      <c r="F113" s="150"/>
      <c r="G113" s="312">
        <v>43567</v>
      </c>
      <c r="H113" s="141"/>
      <c r="I113" s="74">
        <f>101.62/78.05</f>
        <v>1.3019859064702115</v>
      </c>
      <c r="J113" s="32" t="s">
        <v>346</v>
      </c>
      <c r="K113" s="50">
        <f>+E113/I113</f>
        <v>6549226038.1814594</v>
      </c>
      <c r="L113" s="164" t="s">
        <v>341</v>
      </c>
      <c r="M113" s="54" t="s">
        <v>920</v>
      </c>
    </row>
    <row r="114" spans="1:14" ht="14.25" x14ac:dyDescent="0.2">
      <c r="A114" s="172" t="s">
        <v>525</v>
      </c>
      <c r="B114" s="357" t="s">
        <v>984</v>
      </c>
      <c r="C114" s="55" t="s">
        <v>141</v>
      </c>
      <c r="D114" s="55" t="s">
        <v>142</v>
      </c>
      <c r="E114" s="50">
        <v>1494000000</v>
      </c>
      <c r="F114" s="150"/>
      <c r="G114" s="312">
        <v>43570</v>
      </c>
      <c r="H114" s="141"/>
      <c r="I114" s="74">
        <f>101.62/78.05</f>
        <v>1.3019859064702115</v>
      </c>
      <c r="J114" s="32" t="s">
        <v>346</v>
      </c>
      <c r="K114" s="50">
        <f>+E114/I114</f>
        <v>1147477858.6892343</v>
      </c>
      <c r="L114" s="164" t="s">
        <v>341</v>
      </c>
      <c r="M114" s="54" t="s">
        <v>919</v>
      </c>
    </row>
    <row r="115" spans="1:14" ht="14.25" x14ac:dyDescent="0.2">
      <c r="A115" s="172" t="s">
        <v>525</v>
      </c>
      <c r="B115" s="357" t="s">
        <v>984</v>
      </c>
      <c r="C115" s="55" t="s">
        <v>141</v>
      </c>
      <c r="D115" s="55" t="s">
        <v>142</v>
      </c>
      <c r="E115" s="50">
        <v>4500000000</v>
      </c>
      <c r="F115" s="150"/>
      <c r="G115" s="312">
        <v>43579</v>
      </c>
      <c r="H115" s="141"/>
      <c r="I115" s="74">
        <f>101.62/78.05</f>
        <v>1.3019859064702115</v>
      </c>
      <c r="J115" s="32" t="s">
        <v>346</v>
      </c>
      <c r="K115" s="50">
        <f>+E115/I115</f>
        <v>3456258610.5097418</v>
      </c>
      <c r="L115" s="164" t="s">
        <v>341</v>
      </c>
      <c r="M115" s="54" t="s">
        <v>919</v>
      </c>
      <c r="N115" s="220"/>
    </row>
    <row r="116" spans="1:14" ht="14.25" x14ac:dyDescent="0.2">
      <c r="A116" s="172" t="s">
        <v>525</v>
      </c>
      <c r="B116" s="357" t="s">
        <v>984</v>
      </c>
      <c r="C116" s="55" t="s">
        <v>141</v>
      </c>
      <c r="D116" s="55" t="s">
        <v>142</v>
      </c>
      <c r="E116" s="50">
        <v>4500000000</v>
      </c>
      <c r="F116" s="150"/>
      <c r="G116" s="312">
        <v>43579</v>
      </c>
      <c r="H116" s="141"/>
      <c r="I116" s="74">
        <f>101.62/78.05</f>
        <v>1.3019859064702115</v>
      </c>
      <c r="J116" s="32" t="s">
        <v>346</v>
      </c>
      <c r="K116" s="50">
        <f>+E116/I116</f>
        <v>3456258610.5097418</v>
      </c>
      <c r="L116" s="164" t="s">
        <v>341</v>
      </c>
      <c r="M116" s="54" t="s">
        <v>919</v>
      </c>
      <c r="N116" s="220"/>
    </row>
    <row r="117" spans="1:14" ht="14.25" x14ac:dyDescent="0.2">
      <c r="A117" s="172" t="s">
        <v>525</v>
      </c>
      <c r="B117" s="357" t="s">
        <v>984</v>
      </c>
      <c r="C117" s="55" t="s">
        <v>141</v>
      </c>
      <c r="D117" s="55" t="s">
        <v>142</v>
      </c>
      <c r="E117" s="50">
        <v>498000000</v>
      </c>
      <c r="F117" s="150"/>
      <c r="G117" s="312">
        <v>43578</v>
      </c>
      <c r="H117" s="141"/>
      <c r="I117" s="74">
        <f>101.62/78.05</f>
        <v>1.3019859064702115</v>
      </c>
      <c r="J117" s="32" t="s">
        <v>346</v>
      </c>
      <c r="K117" s="50">
        <f>+E117/I117</f>
        <v>382492619.56307811</v>
      </c>
      <c r="L117" s="164" t="s">
        <v>341</v>
      </c>
      <c r="M117" s="54" t="s">
        <v>919</v>
      </c>
    </row>
    <row r="118" spans="1:14" ht="14.25" x14ac:dyDescent="0.2">
      <c r="A118" s="172" t="s">
        <v>525</v>
      </c>
      <c r="B118" s="357" t="s">
        <v>984</v>
      </c>
      <c r="C118" s="55" t="s">
        <v>141</v>
      </c>
      <c r="D118" s="55" t="s">
        <v>142</v>
      </c>
      <c r="E118" s="50">
        <v>740000000</v>
      </c>
      <c r="F118" s="150"/>
      <c r="G118" s="312">
        <v>43579</v>
      </c>
      <c r="H118" s="141"/>
      <c r="I118" s="74">
        <f>101.62/78.05</f>
        <v>1.3019859064702115</v>
      </c>
      <c r="J118" s="32" t="s">
        <v>346</v>
      </c>
      <c r="K118" s="50">
        <f>+E118/I118</f>
        <v>568362527.061602</v>
      </c>
      <c r="L118" s="164" t="s">
        <v>341</v>
      </c>
      <c r="M118" s="54" t="s">
        <v>919</v>
      </c>
    </row>
    <row r="119" spans="1:14" ht="14.25" x14ac:dyDescent="0.2">
      <c r="A119" s="172" t="s">
        <v>525</v>
      </c>
      <c r="B119" s="357" t="s">
        <v>984</v>
      </c>
      <c r="C119" s="55" t="s">
        <v>141</v>
      </c>
      <c r="D119" s="55" t="s">
        <v>142</v>
      </c>
      <c r="E119" s="50">
        <v>4875000000</v>
      </c>
      <c r="F119" s="150"/>
      <c r="G119" s="312">
        <v>43581</v>
      </c>
      <c r="H119" s="141"/>
      <c r="I119" s="74">
        <f>101.62/78.05</f>
        <v>1.3019859064702115</v>
      </c>
      <c r="J119" s="32" t="s">
        <v>346</v>
      </c>
      <c r="K119" s="50">
        <f>+E119/I119</f>
        <v>3744280161.3855538</v>
      </c>
      <c r="L119" s="164" t="s">
        <v>398</v>
      </c>
      <c r="M119" s="54" t="s">
        <v>918</v>
      </c>
    </row>
    <row r="120" spans="1:14" ht="14.25" x14ac:dyDescent="0.2">
      <c r="A120" s="172" t="s">
        <v>525</v>
      </c>
      <c r="B120" s="357" t="s">
        <v>984</v>
      </c>
      <c r="C120" s="55" t="s">
        <v>141</v>
      </c>
      <c r="D120" s="55" t="s">
        <v>142</v>
      </c>
      <c r="E120" s="50">
        <v>3366000000</v>
      </c>
      <c r="F120" s="150"/>
      <c r="G120" s="312">
        <v>43591</v>
      </c>
      <c r="H120" s="141"/>
      <c r="I120" s="74">
        <f>102.12/78.05</f>
        <v>1.3083920563741192</v>
      </c>
      <c r="J120" s="32" t="s">
        <v>400</v>
      </c>
      <c r="K120" s="50">
        <f>+E120/I120</f>
        <v>2572623384.253819</v>
      </c>
      <c r="L120" s="164" t="s">
        <v>398</v>
      </c>
      <c r="M120" s="54" t="s">
        <v>917</v>
      </c>
    </row>
    <row r="121" spans="1:14" ht="14.25" x14ac:dyDescent="0.2">
      <c r="A121" s="172" t="s">
        <v>525</v>
      </c>
      <c r="B121" s="357" t="s">
        <v>984</v>
      </c>
      <c r="C121" s="55" t="s">
        <v>141</v>
      </c>
      <c r="D121" s="55" t="s">
        <v>142</v>
      </c>
      <c r="E121" s="50">
        <v>4625000000</v>
      </c>
      <c r="F121" s="150"/>
      <c r="G121" s="312">
        <v>44120</v>
      </c>
      <c r="H121" s="141"/>
      <c r="I121" s="74">
        <f>[29]IPC!$S$18/78.05</f>
        <v>1.3490070467648945</v>
      </c>
      <c r="J121" s="32" t="s">
        <v>800</v>
      </c>
      <c r="K121" s="50">
        <f>+E121/I121</f>
        <v>3428447620.8566813</v>
      </c>
      <c r="L121" s="164" t="s">
        <v>341</v>
      </c>
      <c r="M121" s="54" t="s">
        <v>964</v>
      </c>
    </row>
    <row r="122" spans="1:14" ht="14.25" x14ac:dyDescent="0.2">
      <c r="A122" s="172" t="s">
        <v>525</v>
      </c>
      <c r="B122" s="357" t="s">
        <v>984</v>
      </c>
      <c r="C122" s="55" t="s">
        <v>141</v>
      </c>
      <c r="D122" s="55" t="s">
        <v>142</v>
      </c>
      <c r="E122" s="50">
        <v>6937500000</v>
      </c>
      <c r="F122" s="150"/>
      <c r="G122" s="312">
        <v>44124</v>
      </c>
      <c r="H122" s="141"/>
      <c r="I122" s="74">
        <f>[29]IPC!$S$18/78.05</f>
        <v>1.3490070467648945</v>
      </c>
      <c r="J122" s="32" t="s">
        <v>800</v>
      </c>
      <c r="K122" s="50">
        <f>+E122/I122</f>
        <v>5142671431.2850218</v>
      </c>
      <c r="L122" s="164" t="s">
        <v>341</v>
      </c>
      <c r="M122" s="54" t="s">
        <v>964</v>
      </c>
    </row>
    <row r="123" spans="1:14" ht="14.25" x14ac:dyDescent="0.2">
      <c r="A123" s="172" t="s">
        <v>525</v>
      </c>
      <c r="B123" s="357" t="s">
        <v>984</v>
      </c>
      <c r="C123" s="55" t="s">
        <v>141</v>
      </c>
      <c r="D123" s="55" t="s">
        <v>142</v>
      </c>
      <c r="E123" s="50">
        <v>6937500000</v>
      </c>
      <c r="F123" s="150"/>
      <c r="G123" s="312">
        <v>44124</v>
      </c>
      <c r="H123" s="141"/>
      <c r="I123" s="74">
        <f>[29]IPC!$S$18/78.05</f>
        <v>1.3490070467648945</v>
      </c>
      <c r="J123" s="32" t="s">
        <v>800</v>
      </c>
      <c r="K123" s="50">
        <f>+E123/I123</f>
        <v>5142671431.2850218</v>
      </c>
      <c r="L123" s="164" t="s">
        <v>341</v>
      </c>
      <c r="M123" s="54" t="s">
        <v>964</v>
      </c>
    </row>
    <row r="124" spans="1:14" ht="14.25" x14ac:dyDescent="0.2">
      <c r="A124" s="172" t="s">
        <v>525</v>
      </c>
      <c r="B124" s="357" t="s">
        <v>984</v>
      </c>
      <c r="C124" s="55" t="s">
        <v>141</v>
      </c>
      <c r="D124" s="55" t="s">
        <v>142</v>
      </c>
      <c r="E124" s="50">
        <v>2750000000</v>
      </c>
      <c r="F124" s="150"/>
      <c r="G124" s="312">
        <v>44216</v>
      </c>
      <c r="H124" s="141"/>
      <c r="I124" s="74">
        <f>[29]IPC!$S$21/78.05</f>
        <v>1.3514413837283794</v>
      </c>
      <c r="J124" s="32" t="s">
        <v>1042</v>
      </c>
      <c r="K124" s="50">
        <f>+E124/I124</f>
        <v>2034864429.2756917</v>
      </c>
      <c r="L124" s="164" t="s">
        <v>341</v>
      </c>
      <c r="M124" s="293"/>
    </row>
    <row r="125" spans="1:14" ht="14.25" x14ac:dyDescent="0.2">
      <c r="A125" s="172" t="s">
        <v>525</v>
      </c>
      <c r="B125" s="357" t="s">
        <v>984</v>
      </c>
      <c r="C125" s="55" t="s">
        <v>141</v>
      </c>
      <c r="D125" s="55" t="s">
        <v>142</v>
      </c>
      <c r="E125" s="50">
        <v>4125000000</v>
      </c>
      <c r="F125" s="150"/>
      <c r="G125" s="312">
        <v>44216</v>
      </c>
      <c r="H125" s="141"/>
      <c r="I125" s="74">
        <f>[29]IPC!$S$21/78.05</f>
        <v>1.3514413837283794</v>
      </c>
      <c r="J125" s="32" t="s">
        <v>1042</v>
      </c>
      <c r="K125" s="50">
        <f>+E125/I125</f>
        <v>3052296643.9135375</v>
      </c>
      <c r="L125" s="164" t="s">
        <v>341</v>
      </c>
      <c r="M125" s="293"/>
    </row>
    <row r="126" spans="1:14" ht="14.25" x14ac:dyDescent="0.2">
      <c r="A126" s="172" t="s">
        <v>525</v>
      </c>
      <c r="B126" s="357" t="s">
        <v>984</v>
      </c>
      <c r="C126" s="55" t="s">
        <v>141</v>
      </c>
      <c r="D126" s="55" t="s">
        <v>142</v>
      </c>
      <c r="E126" s="50">
        <v>4125000000</v>
      </c>
      <c r="F126" s="150"/>
      <c r="G126" s="312">
        <v>44216</v>
      </c>
      <c r="H126" s="141"/>
      <c r="I126" s="74">
        <f>[29]IPC!$S$21/78.05</f>
        <v>1.3514413837283794</v>
      </c>
      <c r="J126" s="32" t="s">
        <v>1042</v>
      </c>
      <c r="K126" s="50">
        <f>+E126/I126</f>
        <v>3052296643.9135375</v>
      </c>
      <c r="L126" s="164" t="s">
        <v>341</v>
      </c>
      <c r="M126" s="293"/>
    </row>
    <row r="127" spans="1:14" ht="14.25" hidden="1" outlineLevel="1" x14ac:dyDescent="0.2">
      <c r="A127" s="172" t="s">
        <v>525</v>
      </c>
      <c r="B127" s="357"/>
      <c r="C127" s="55"/>
      <c r="D127" s="55"/>
      <c r="E127" s="50"/>
      <c r="F127" s="150"/>
      <c r="G127" s="312"/>
      <c r="H127" s="141"/>
      <c r="I127" s="74"/>
      <c r="J127" s="32"/>
      <c r="K127" s="50"/>
      <c r="L127" s="164"/>
      <c r="M127" s="54"/>
    </row>
    <row r="128" spans="1:14" ht="14.25" hidden="1" outlineLevel="1" x14ac:dyDescent="0.2">
      <c r="A128" s="172" t="s">
        <v>525</v>
      </c>
      <c r="B128" s="357"/>
      <c r="C128" s="55"/>
      <c r="D128" s="55"/>
      <c r="E128" s="50"/>
      <c r="F128" s="150"/>
      <c r="G128" s="312"/>
      <c r="H128" s="141"/>
      <c r="I128" s="74"/>
      <c r="J128" s="32"/>
      <c r="K128" s="50"/>
      <c r="L128" s="164"/>
      <c r="M128" s="54"/>
    </row>
    <row r="129" spans="1:18" ht="14.25" hidden="1" outlineLevel="1" x14ac:dyDescent="0.2">
      <c r="A129" s="172" t="s">
        <v>525</v>
      </c>
      <c r="B129" s="357"/>
      <c r="C129" s="55"/>
      <c r="D129" s="55"/>
      <c r="E129" s="50"/>
      <c r="F129" s="150"/>
      <c r="G129" s="312"/>
      <c r="H129" s="141"/>
      <c r="I129" s="74"/>
      <c r="J129" s="32"/>
      <c r="K129" s="50"/>
      <c r="L129" s="164"/>
      <c r="M129" s="54"/>
    </row>
    <row r="130" spans="1:18" ht="14.25" hidden="1" outlineLevel="1" x14ac:dyDescent="0.2">
      <c r="A130" s="172" t="s">
        <v>525</v>
      </c>
      <c r="B130" s="357"/>
      <c r="C130" s="55"/>
      <c r="D130" s="55"/>
      <c r="E130" s="50"/>
      <c r="F130" s="150"/>
      <c r="G130" s="312"/>
      <c r="H130" s="141"/>
      <c r="I130" s="74"/>
      <c r="J130" s="32"/>
      <c r="K130" s="50"/>
      <c r="L130" s="164"/>
      <c r="M130" s="54"/>
    </row>
    <row r="131" spans="1:18" ht="14.25" hidden="1" outlineLevel="1" x14ac:dyDescent="0.2">
      <c r="A131" s="172" t="s">
        <v>525</v>
      </c>
      <c r="B131" s="357"/>
      <c r="C131" s="55"/>
      <c r="D131" s="55"/>
      <c r="E131" s="50"/>
      <c r="F131" s="150"/>
      <c r="G131" s="312"/>
      <c r="H131" s="141"/>
      <c r="I131" s="74"/>
      <c r="J131" s="32"/>
      <c r="K131" s="50"/>
      <c r="L131" s="164"/>
      <c r="M131" s="54"/>
    </row>
    <row r="132" spans="1:18" ht="14.25" hidden="1" outlineLevel="1" x14ac:dyDescent="0.2">
      <c r="A132" s="172" t="s">
        <v>525</v>
      </c>
      <c r="B132" s="357"/>
      <c r="C132" s="55"/>
      <c r="D132" s="55"/>
      <c r="E132" s="50"/>
      <c r="F132" s="150"/>
      <c r="G132" s="312"/>
      <c r="H132" s="141"/>
      <c r="I132" s="74"/>
      <c r="J132" s="32"/>
      <c r="K132" s="50"/>
      <c r="L132" s="164"/>
      <c r="M132" s="54"/>
    </row>
    <row r="133" spans="1:18" ht="14.25" hidden="1" outlineLevel="1" x14ac:dyDescent="0.2">
      <c r="A133" s="172" t="s">
        <v>525</v>
      </c>
      <c r="B133" s="357"/>
      <c r="C133" s="55"/>
      <c r="D133" s="55"/>
      <c r="E133" s="50"/>
      <c r="F133" s="150"/>
      <c r="G133" s="312"/>
      <c r="H133" s="141"/>
      <c r="I133" s="74"/>
      <c r="J133" s="32"/>
      <c r="K133" s="50"/>
      <c r="L133" s="164"/>
      <c r="M133" s="54"/>
    </row>
    <row r="134" spans="1:18" ht="15" collapsed="1" x14ac:dyDescent="0.2">
      <c r="A134" s="172" t="s">
        <v>525</v>
      </c>
      <c r="B134" s="357"/>
      <c r="C134" s="55"/>
      <c r="D134" s="114" t="s">
        <v>172</v>
      </c>
      <c r="E134" s="228">
        <f>SUM(E15:E123)</f>
        <v>402847324524.47998</v>
      </c>
      <c r="F134" s="150"/>
      <c r="G134" s="312"/>
      <c r="H134" s="141"/>
      <c r="I134" s="50"/>
      <c r="J134" s="50"/>
      <c r="K134" s="228">
        <f>SUM(K15:K123)</f>
        <v>322731687608.57544</v>
      </c>
      <c r="L134" s="164"/>
      <c r="M134" s="54"/>
    </row>
    <row r="135" spans="1:18" ht="14.25" x14ac:dyDescent="0.2">
      <c r="A135" s="172" t="s">
        <v>525</v>
      </c>
      <c r="B135" s="357" t="s">
        <v>982</v>
      </c>
      <c r="C135" s="55" t="s">
        <v>141</v>
      </c>
      <c r="D135" s="55" t="s">
        <v>173</v>
      </c>
      <c r="E135" s="50">
        <v>578332629.87</v>
      </c>
      <c r="F135" s="150"/>
      <c r="G135" s="312">
        <v>42278</v>
      </c>
      <c r="H135" s="141"/>
      <c r="I135" s="39">
        <f>123.78/111.82</f>
        <v>1.1069576104453587</v>
      </c>
      <c r="J135" s="32" t="s">
        <v>174</v>
      </c>
      <c r="K135" s="50">
        <f>+E135/I135</f>
        <v>522452372.53242362</v>
      </c>
      <c r="L135" s="164" t="s">
        <v>983</v>
      </c>
      <c r="M135" s="54"/>
    </row>
    <row r="136" spans="1:18" ht="14.25" x14ac:dyDescent="0.2">
      <c r="A136" s="172" t="s">
        <v>525</v>
      </c>
      <c r="B136" s="357" t="s">
        <v>982</v>
      </c>
      <c r="C136" s="55" t="s">
        <v>141</v>
      </c>
      <c r="D136" s="55" t="s">
        <v>173</v>
      </c>
      <c r="E136" s="50">
        <v>985800898.62</v>
      </c>
      <c r="F136" s="150"/>
      <c r="G136" s="312">
        <v>42369</v>
      </c>
      <c r="H136" s="141"/>
      <c r="I136" s="74">
        <f>125.37/111.82</f>
        <v>1.1211768914326596</v>
      </c>
      <c r="J136" s="32" t="s">
        <v>166</v>
      </c>
      <c r="K136" s="50">
        <v>808679767</v>
      </c>
      <c r="L136" s="164" t="s">
        <v>983</v>
      </c>
      <c r="M136" s="54"/>
    </row>
    <row r="137" spans="1:18" ht="14.25" x14ac:dyDescent="0.2">
      <c r="A137" s="172" t="s">
        <v>525</v>
      </c>
      <c r="B137" s="357" t="s">
        <v>982</v>
      </c>
      <c r="C137" s="55" t="s">
        <v>141</v>
      </c>
      <c r="D137" s="55" t="s">
        <v>173</v>
      </c>
      <c r="E137" s="50">
        <v>-79127831.329999998</v>
      </c>
      <c r="F137" s="150"/>
      <c r="G137" s="312">
        <v>42614</v>
      </c>
      <c r="H137" s="141"/>
      <c r="I137" s="74"/>
      <c r="J137" s="32"/>
      <c r="K137" s="50">
        <v>-66637100</v>
      </c>
      <c r="L137" s="164" t="s">
        <v>981</v>
      </c>
      <c r="M137" s="54"/>
    </row>
    <row r="138" spans="1:18" ht="15" x14ac:dyDescent="0.2">
      <c r="A138" s="172" t="s">
        <v>525</v>
      </c>
      <c r="B138" s="358" t="s">
        <v>808</v>
      </c>
      <c r="C138" s="56"/>
      <c r="D138" s="56"/>
      <c r="E138" s="227">
        <f>+E134+E135+E136+E137</f>
        <v>404332330221.63995</v>
      </c>
      <c r="F138" s="150"/>
      <c r="G138" s="312"/>
      <c r="H138" s="141"/>
      <c r="I138" s="50"/>
      <c r="J138" s="50"/>
      <c r="K138" s="226">
        <f>+K134+K135+K136+K137</f>
        <v>323996182648.10785</v>
      </c>
      <c r="L138" s="168"/>
      <c r="M138" s="54"/>
    </row>
    <row r="139" spans="1:18" ht="14.25" x14ac:dyDescent="0.2">
      <c r="A139" s="172" t="s">
        <v>525</v>
      </c>
      <c r="B139" s="357"/>
      <c r="C139" s="55"/>
      <c r="D139" s="55"/>
      <c r="E139" s="156"/>
      <c r="F139" s="161"/>
      <c r="G139" s="312"/>
      <c r="H139" s="141"/>
      <c r="I139" s="50"/>
      <c r="J139" s="50"/>
      <c r="K139" s="156"/>
      <c r="L139" s="168"/>
      <c r="M139" s="54"/>
    </row>
    <row r="140" spans="1:18" s="173" customFormat="1" ht="15" x14ac:dyDescent="0.25">
      <c r="A140" s="173" t="s">
        <v>472</v>
      </c>
      <c r="B140" s="364" t="s">
        <v>175</v>
      </c>
      <c r="C140" s="364"/>
      <c r="D140" s="364"/>
      <c r="E140" s="364"/>
      <c r="F140" s="364"/>
      <c r="G140" s="315"/>
      <c r="H140" s="364"/>
      <c r="I140" s="364"/>
      <c r="J140" s="364"/>
      <c r="K140" s="364"/>
      <c r="L140" s="364"/>
      <c r="M140" s="175"/>
      <c r="O140" s="174"/>
      <c r="P140" s="174"/>
      <c r="Q140" s="174"/>
      <c r="R140" s="174"/>
    </row>
    <row r="141" spans="1:18" s="173" customFormat="1" ht="15" x14ac:dyDescent="0.25">
      <c r="A141" s="176" t="s">
        <v>525</v>
      </c>
      <c r="B141" s="137" t="s">
        <v>129</v>
      </c>
      <c r="C141" s="138" t="s">
        <v>130</v>
      </c>
      <c r="D141" s="138" t="s">
        <v>131</v>
      </c>
      <c r="E141" s="139" t="s">
        <v>132</v>
      </c>
      <c r="F141" s="139"/>
      <c r="G141" s="327"/>
      <c r="H141" s="139" t="s">
        <v>133</v>
      </c>
      <c r="I141" s="139"/>
      <c r="J141" s="139"/>
      <c r="K141" s="139"/>
      <c r="L141" s="139" t="s">
        <v>96</v>
      </c>
      <c r="M141" s="175"/>
      <c r="O141" s="174"/>
      <c r="P141" s="174"/>
      <c r="Q141" s="174"/>
      <c r="R141" s="174"/>
    </row>
    <row r="142" spans="1:18" s="173" customFormat="1" ht="45" x14ac:dyDescent="0.25">
      <c r="A142" s="176" t="s">
        <v>525</v>
      </c>
      <c r="B142" s="137"/>
      <c r="C142" s="138"/>
      <c r="D142" s="138"/>
      <c r="E142" s="140" t="s">
        <v>134</v>
      </c>
      <c r="F142" s="140" t="s">
        <v>135</v>
      </c>
      <c r="G142" s="314" t="s">
        <v>599</v>
      </c>
      <c r="H142" s="140" t="s">
        <v>136</v>
      </c>
      <c r="I142" s="140" t="s">
        <v>137</v>
      </c>
      <c r="J142" s="140" t="s">
        <v>138</v>
      </c>
      <c r="K142" s="140" t="s">
        <v>139</v>
      </c>
      <c r="L142" s="139"/>
      <c r="M142" s="175"/>
      <c r="O142" s="174"/>
      <c r="P142" s="174"/>
      <c r="Q142" s="174"/>
      <c r="R142" s="174"/>
    </row>
    <row r="143" spans="1:18" ht="14.25" x14ac:dyDescent="0.2">
      <c r="A143" s="172" t="s">
        <v>525</v>
      </c>
      <c r="B143" s="357" t="s">
        <v>140</v>
      </c>
      <c r="C143" s="363" t="s">
        <v>175</v>
      </c>
      <c r="D143" s="55" t="s">
        <v>142</v>
      </c>
      <c r="E143" s="197">
        <v>1792505269</v>
      </c>
      <c r="F143" s="145" t="s">
        <v>143</v>
      </c>
      <c r="G143" s="318">
        <v>42278</v>
      </c>
      <c r="H143" s="159">
        <v>1630902678</v>
      </c>
      <c r="I143" s="39">
        <f>123.78/111.82</f>
        <v>1.1069576104453587</v>
      </c>
      <c r="J143" s="75" t="s">
        <v>151</v>
      </c>
      <c r="K143" s="225">
        <f>+E143/I143</f>
        <v>1619307959.1176279</v>
      </c>
      <c r="L143" s="168" t="s">
        <v>176</v>
      </c>
      <c r="M143" s="54"/>
      <c r="N143" s="1" t="s">
        <v>905</v>
      </c>
    </row>
    <row r="144" spans="1:18" ht="14.25" x14ac:dyDescent="0.2">
      <c r="A144" s="172" t="s">
        <v>525</v>
      </c>
      <c r="B144" s="357" t="s">
        <v>144</v>
      </c>
      <c r="C144" s="363" t="s">
        <v>175</v>
      </c>
      <c r="D144" s="55" t="s">
        <v>142</v>
      </c>
      <c r="E144" s="197">
        <v>1805267351.8</v>
      </c>
      <c r="F144" s="145" t="s">
        <v>143</v>
      </c>
      <c r="G144" s="318">
        <v>42311</v>
      </c>
      <c r="H144" s="159">
        <v>1630902678</v>
      </c>
      <c r="I144" s="74">
        <f>124.62/111.82</f>
        <v>1.1144696834197818</v>
      </c>
      <c r="J144" s="76" t="s">
        <v>152</v>
      </c>
      <c r="K144" s="197">
        <f>+E144/I144</f>
        <v>1619844288.8643556</v>
      </c>
      <c r="L144" s="168" t="s">
        <v>176</v>
      </c>
      <c r="M144" s="54"/>
      <c r="N144" s="1" t="s">
        <v>905</v>
      </c>
    </row>
    <row r="145" spans="1:14" ht="14.25" x14ac:dyDescent="0.2">
      <c r="A145" s="172" t="s">
        <v>525</v>
      </c>
      <c r="B145" s="357" t="s">
        <v>144</v>
      </c>
      <c r="C145" s="363" t="s">
        <v>175</v>
      </c>
      <c r="D145" s="55" t="s">
        <v>142</v>
      </c>
      <c r="E145" s="197">
        <v>12313884</v>
      </c>
      <c r="F145" s="145" t="s">
        <v>143</v>
      </c>
      <c r="G145" s="318">
        <v>42367</v>
      </c>
      <c r="H145" s="159">
        <v>1630902678</v>
      </c>
      <c r="I145" s="74">
        <f>125.37/111.82</f>
        <v>1.1211768914326596</v>
      </c>
      <c r="J145" s="76" t="s">
        <v>153</v>
      </c>
      <c r="K145" s="197">
        <f>+E145/I145</f>
        <v>10982998.395788467</v>
      </c>
      <c r="L145" s="168" t="s">
        <v>176</v>
      </c>
      <c r="M145" s="54"/>
      <c r="N145" s="1" t="s">
        <v>905</v>
      </c>
    </row>
    <row r="146" spans="1:14" ht="14.25" x14ac:dyDescent="0.2">
      <c r="A146" s="172" t="s">
        <v>525</v>
      </c>
      <c r="B146" s="357" t="s">
        <v>145</v>
      </c>
      <c r="C146" s="363" t="s">
        <v>175</v>
      </c>
      <c r="D146" s="55" t="s">
        <v>142</v>
      </c>
      <c r="E146" s="197">
        <v>1828541334</v>
      </c>
      <c r="F146" s="224" t="s">
        <v>607</v>
      </c>
      <c r="G146" s="318">
        <v>42367</v>
      </c>
      <c r="H146" s="159">
        <v>1630902678</v>
      </c>
      <c r="I146" s="74">
        <f>125.37/111.82</f>
        <v>1.1211768914326596</v>
      </c>
      <c r="J146" s="76" t="s">
        <v>153</v>
      </c>
      <c r="K146" s="197">
        <f>+E146/I146</f>
        <v>1630912434.9356306</v>
      </c>
      <c r="L146" s="168" t="s">
        <v>176</v>
      </c>
      <c r="M146" s="54"/>
      <c r="N146" s="1" t="s">
        <v>905</v>
      </c>
    </row>
    <row r="147" spans="1:14" ht="14.25" x14ac:dyDescent="0.2">
      <c r="A147" s="172" t="s">
        <v>525</v>
      </c>
      <c r="B147" s="357" t="s">
        <v>146</v>
      </c>
      <c r="C147" s="363" t="s">
        <v>175</v>
      </c>
      <c r="D147" s="55" t="s">
        <v>142</v>
      </c>
      <c r="E147" s="197">
        <v>1839906750</v>
      </c>
      <c r="F147" s="224" t="s">
        <v>608</v>
      </c>
      <c r="G147" s="318">
        <v>42387</v>
      </c>
      <c r="H147" s="159">
        <v>1630902678</v>
      </c>
      <c r="I147" s="74">
        <f>126.15/111.82</f>
        <v>1.1281523877660526</v>
      </c>
      <c r="J147" s="76" t="s">
        <v>154</v>
      </c>
      <c r="K147" s="197">
        <f>+E147/I147</f>
        <v>1630902677.6456599</v>
      </c>
      <c r="L147" s="168" t="s">
        <v>176</v>
      </c>
      <c r="M147" s="54"/>
      <c r="N147" s="1" t="s">
        <v>905</v>
      </c>
    </row>
    <row r="148" spans="1:14" ht="14.25" x14ac:dyDescent="0.2">
      <c r="A148" s="172" t="s">
        <v>525</v>
      </c>
      <c r="B148" s="357" t="s">
        <v>146</v>
      </c>
      <c r="C148" s="363" t="s">
        <v>175</v>
      </c>
      <c r="D148" s="55" t="s">
        <v>142</v>
      </c>
      <c r="E148" s="197">
        <v>13080610</v>
      </c>
      <c r="F148" s="224" t="s">
        <v>608</v>
      </c>
      <c r="G148" s="318">
        <v>42395</v>
      </c>
      <c r="H148" s="159">
        <v>0</v>
      </c>
      <c r="I148" s="74">
        <f>126.15/111.82</f>
        <v>1.1281523877660526</v>
      </c>
      <c r="J148" s="76" t="s">
        <v>154</v>
      </c>
      <c r="K148" s="225">
        <f>+E148/I148</f>
        <v>11594719.066191042</v>
      </c>
      <c r="L148" s="168" t="s">
        <v>176</v>
      </c>
      <c r="M148" s="54"/>
      <c r="N148" s="1" t="s">
        <v>905</v>
      </c>
    </row>
    <row r="149" spans="1:14" ht="14.25" x14ac:dyDescent="0.2">
      <c r="A149" s="172" t="s">
        <v>525</v>
      </c>
      <c r="B149" s="357" t="s">
        <v>147</v>
      </c>
      <c r="C149" s="363" t="s">
        <v>175</v>
      </c>
      <c r="D149" s="55" t="s">
        <v>142</v>
      </c>
      <c r="E149" s="197">
        <v>1863680417</v>
      </c>
      <c r="F149" s="224" t="s">
        <v>609</v>
      </c>
      <c r="G149" s="318">
        <v>42416</v>
      </c>
      <c r="H149" s="159">
        <v>1630902678</v>
      </c>
      <c r="I149" s="74">
        <f>127.78/111.82</f>
        <v>1.1427293865140404</v>
      </c>
      <c r="J149" s="76" t="s">
        <v>155</v>
      </c>
      <c r="K149" s="197">
        <f>+E149/I149</f>
        <v>1630902678.266865</v>
      </c>
      <c r="L149" s="168" t="s">
        <v>177</v>
      </c>
      <c r="M149" s="54"/>
      <c r="N149" s="1" t="s">
        <v>905</v>
      </c>
    </row>
    <row r="150" spans="1:14" ht="14.25" x14ac:dyDescent="0.2">
      <c r="A150" s="172" t="s">
        <v>525</v>
      </c>
      <c r="B150" s="357" t="s">
        <v>148</v>
      </c>
      <c r="C150" s="363" t="s">
        <v>175</v>
      </c>
      <c r="D150" s="55" t="s">
        <v>142</v>
      </c>
      <c r="E150" s="197">
        <v>1887454082.99</v>
      </c>
      <c r="F150" s="224" t="s">
        <v>610</v>
      </c>
      <c r="G150" s="318">
        <v>42445</v>
      </c>
      <c r="H150" s="159">
        <v>1630902678</v>
      </c>
      <c r="I150" s="74">
        <f>129.41/111.82</f>
        <v>1.1573063852620282</v>
      </c>
      <c r="J150" s="76" t="s">
        <v>156</v>
      </c>
      <c r="K150" s="197">
        <f>+E150/I150</f>
        <v>1630902677.9997048</v>
      </c>
      <c r="L150" s="168" t="s">
        <v>176</v>
      </c>
      <c r="M150" s="54"/>
      <c r="N150" s="1" t="s">
        <v>905</v>
      </c>
    </row>
    <row r="151" spans="1:14" ht="14.25" x14ac:dyDescent="0.2">
      <c r="A151" s="172" t="s">
        <v>525</v>
      </c>
      <c r="B151" s="357" t="s">
        <v>149</v>
      </c>
      <c r="C151" s="363" t="s">
        <v>175</v>
      </c>
      <c r="D151" s="55" t="s">
        <v>142</v>
      </c>
      <c r="E151" s="197">
        <v>1905247870</v>
      </c>
      <c r="F151" s="224" t="s">
        <v>611</v>
      </c>
      <c r="G151" s="318">
        <v>42474</v>
      </c>
      <c r="H151" s="159">
        <v>1630902678</v>
      </c>
      <c r="I151" s="74">
        <f>130.63/111.82</f>
        <v>1.1682167769629763</v>
      </c>
      <c r="J151" s="76" t="s">
        <v>157</v>
      </c>
      <c r="K151" s="197">
        <f>+E151/I151</f>
        <v>1630902677.9713693</v>
      </c>
      <c r="L151" s="168" t="s">
        <v>177</v>
      </c>
      <c r="M151" s="54"/>
      <c r="N151" s="1" t="s">
        <v>905</v>
      </c>
    </row>
    <row r="152" spans="1:14" ht="14.25" x14ac:dyDescent="0.2">
      <c r="A152" s="172" t="s">
        <v>525</v>
      </c>
      <c r="B152" s="357" t="s">
        <v>150</v>
      </c>
      <c r="C152" s="363" t="s">
        <v>175</v>
      </c>
      <c r="D152" s="55" t="s">
        <v>142</v>
      </c>
      <c r="E152" s="197">
        <v>1914728166</v>
      </c>
      <c r="F152" s="224" t="s">
        <v>612</v>
      </c>
      <c r="G152" s="318">
        <v>42506</v>
      </c>
      <c r="H152" s="159">
        <v>1630902678</v>
      </c>
      <c r="I152" s="74">
        <f>131.28/111.82</f>
        <v>1.1740296905741372</v>
      </c>
      <c r="J152" s="76" t="s">
        <v>158</v>
      </c>
      <c r="K152" s="197">
        <f>+E152/I152</f>
        <v>1630902677.6517365</v>
      </c>
      <c r="L152" s="168" t="s">
        <v>177</v>
      </c>
      <c r="M152" s="54"/>
      <c r="N152" s="1" t="s">
        <v>905</v>
      </c>
    </row>
    <row r="153" spans="1:14" ht="14.25" x14ac:dyDescent="0.2">
      <c r="A153" s="172" t="s">
        <v>525</v>
      </c>
      <c r="B153" s="357" t="s">
        <v>178</v>
      </c>
      <c r="C153" s="363" t="s">
        <v>175</v>
      </c>
      <c r="D153" s="55" t="s">
        <v>142</v>
      </c>
      <c r="E153" s="197">
        <v>1924500164</v>
      </c>
      <c r="F153" s="224" t="s">
        <v>613</v>
      </c>
      <c r="G153" s="318">
        <v>42535</v>
      </c>
      <c r="H153" s="159">
        <v>1630902678</v>
      </c>
      <c r="I153" s="74">
        <f>131.95/111.82</f>
        <v>1.1800214630656412</v>
      </c>
      <c r="J153" s="76" t="s">
        <v>159</v>
      </c>
      <c r="K153" s="197">
        <f>+E153/I153</f>
        <v>1630902677.8209929</v>
      </c>
      <c r="L153" s="168" t="s">
        <v>177</v>
      </c>
      <c r="M153" s="54"/>
      <c r="N153" s="1" t="s">
        <v>905</v>
      </c>
    </row>
    <row r="154" spans="1:14" ht="14.25" x14ac:dyDescent="0.2">
      <c r="A154" s="172" t="s">
        <v>525</v>
      </c>
      <c r="B154" s="357" t="s">
        <v>179</v>
      </c>
      <c r="C154" s="363" t="s">
        <v>175</v>
      </c>
      <c r="D154" s="55" t="s">
        <v>142</v>
      </c>
      <c r="E154" s="197">
        <v>1933737765</v>
      </c>
      <c r="F154" s="224" t="s">
        <v>614</v>
      </c>
      <c r="G154" s="318">
        <v>42558</v>
      </c>
      <c r="H154" s="159">
        <v>1630902678</v>
      </c>
      <c r="I154" s="74">
        <f>132.58/111.82</f>
        <v>1.1856555177964587</v>
      </c>
      <c r="J154" s="76" t="s">
        <v>160</v>
      </c>
      <c r="K154" s="197">
        <f>+E154/I154</f>
        <v>1630944010.2753053</v>
      </c>
      <c r="L154" s="168" t="s">
        <v>177</v>
      </c>
      <c r="M154" s="54"/>
      <c r="N154" s="1" t="s">
        <v>905</v>
      </c>
    </row>
    <row r="155" spans="1:14" ht="14.25" x14ac:dyDescent="0.2">
      <c r="A155" s="172" t="s">
        <v>525</v>
      </c>
      <c r="B155" s="357" t="s">
        <v>180</v>
      </c>
      <c r="C155" s="363" t="s">
        <v>175</v>
      </c>
      <c r="D155" s="55" t="s">
        <v>142</v>
      </c>
      <c r="E155" s="197">
        <v>1946104392</v>
      </c>
      <c r="F155" s="224" t="s">
        <v>615</v>
      </c>
      <c r="G155" s="318">
        <v>42593</v>
      </c>
      <c r="H155" s="159">
        <v>1630902678</v>
      </c>
      <c r="I155" s="74">
        <f>133.27/111.82</f>
        <v>1.1918261491683064</v>
      </c>
      <c r="J155" s="76" t="s">
        <v>161</v>
      </c>
      <c r="K155" s="197">
        <f>+E155/I155</f>
        <v>1632876064.4814284</v>
      </c>
      <c r="L155" s="168" t="s">
        <v>176</v>
      </c>
      <c r="M155" s="54"/>
      <c r="N155" s="1" t="s">
        <v>905</v>
      </c>
    </row>
    <row r="156" spans="1:14" ht="14.25" x14ac:dyDescent="0.2">
      <c r="A156" s="172" t="s">
        <v>525</v>
      </c>
      <c r="B156" s="357" t="s">
        <v>181</v>
      </c>
      <c r="C156" s="363" t="s">
        <v>175</v>
      </c>
      <c r="D156" s="55" t="s">
        <v>142</v>
      </c>
      <c r="E156" s="197">
        <v>1937626728</v>
      </c>
      <c r="F156" s="224" t="s">
        <v>616</v>
      </c>
      <c r="G156" s="318">
        <v>42626</v>
      </c>
      <c r="H156" s="159">
        <v>1630902678</v>
      </c>
      <c r="I156" s="74">
        <f>132.85/111.82</f>
        <v>1.1880701126810946</v>
      </c>
      <c r="J156" s="76" t="s">
        <v>162</v>
      </c>
      <c r="K156" s="197">
        <f>+E156/I156</f>
        <v>1630902677.6436582</v>
      </c>
      <c r="L156" s="168" t="s">
        <v>177</v>
      </c>
      <c r="M156" s="54"/>
      <c r="N156" s="1" t="s">
        <v>905</v>
      </c>
    </row>
    <row r="157" spans="1:14" ht="14.25" x14ac:dyDescent="0.2">
      <c r="A157" s="172" t="s">
        <v>525</v>
      </c>
      <c r="B157" s="357" t="s">
        <v>182</v>
      </c>
      <c r="C157" s="363" t="s">
        <v>175</v>
      </c>
      <c r="D157" s="55" t="s">
        <v>142</v>
      </c>
      <c r="E157" s="197">
        <v>1936605773</v>
      </c>
      <c r="F157" s="224" t="s">
        <v>617</v>
      </c>
      <c r="G157" s="318">
        <v>42650</v>
      </c>
      <c r="H157" s="159">
        <v>1630902678</v>
      </c>
      <c r="I157" s="74">
        <f>132.78/111.82</f>
        <v>1.1874441065998929</v>
      </c>
      <c r="J157" s="76" t="s">
        <v>163</v>
      </c>
      <c r="K157" s="197">
        <f>+E157/I157</f>
        <v>1630902677.6386502</v>
      </c>
      <c r="L157" s="168" t="s">
        <v>177</v>
      </c>
      <c r="M157" s="54"/>
      <c r="N157" s="1" t="s">
        <v>905</v>
      </c>
    </row>
    <row r="158" spans="1:14" ht="15" x14ac:dyDescent="0.25">
      <c r="A158" s="172" t="s">
        <v>525</v>
      </c>
      <c r="B158" s="357" t="s">
        <v>183</v>
      </c>
      <c r="C158" s="363" t="s">
        <v>175</v>
      </c>
      <c r="D158" s="55" t="s">
        <v>142</v>
      </c>
      <c r="E158" s="116">
        <v>2008510175</v>
      </c>
      <c r="F158" s="224" t="s">
        <v>618</v>
      </c>
      <c r="G158" s="318">
        <v>42913</v>
      </c>
      <c r="H158" s="159">
        <v>1630902678</v>
      </c>
      <c r="I158" s="74">
        <f>137.71/111.82</f>
        <v>1.2315328206045431</v>
      </c>
      <c r="J158" s="76" t="s">
        <v>184</v>
      </c>
      <c r="K158" s="197">
        <f>+E158/I158</f>
        <v>1630902677.8629003</v>
      </c>
      <c r="L158" s="168" t="s">
        <v>177</v>
      </c>
      <c r="M158" s="54"/>
      <c r="N158" s="1" t="s">
        <v>905</v>
      </c>
    </row>
    <row r="159" spans="1:14" ht="15" x14ac:dyDescent="0.25">
      <c r="A159" s="172" t="s">
        <v>525</v>
      </c>
      <c r="B159" s="357" t="s">
        <v>185</v>
      </c>
      <c r="C159" s="363" t="s">
        <v>175</v>
      </c>
      <c r="D159" s="55" t="s">
        <v>142</v>
      </c>
      <c r="E159" s="116">
        <v>2010843787</v>
      </c>
      <c r="F159" s="224" t="s">
        <v>619</v>
      </c>
      <c r="G159" s="318">
        <v>42942</v>
      </c>
      <c r="H159" s="159">
        <v>1630902678</v>
      </c>
      <c r="I159" s="74">
        <f>137.87/111.82</f>
        <v>1.2329636916472904</v>
      </c>
      <c r="J159" s="76" t="s">
        <v>186</v>
      </c>
      <c r="K159" s="197">
        <f>+E159/I159</f>
        <v>1630902678.3371291</v>
      </c>
      <c r="L159" s="168" t="s">
        <v>177</v>
      </c>
      <c r="M159" s="54"/>
      <c r="N159" s="1" t="s">
        <v>905</v>
      </c>
    </row>
    <row r="160" spans="1:14" ht="15" x14ac:dyDescent="0.25">
      <c r="A160" s="172" t="s">
        <v>525</v>
      </c>
      <c r="B160" s="357" t="s">
        <v>187</v>
      </c>
      <c r="C160" s="363" t="s">
        <v>175</v>
      </c>
      <c r="D160" s="55" t="s">
        <v>142</v>
      </c>
      <c r="E160" s="116">
        <f>2010843787+1750209</f>
        <v>2012593996</v>
      </c>
      <c r="F160" s="224" t="s">
        <v>620</v>
      </c>
      <c r="G160" s="318">
        <v>42984</v>
      </c>
      <c r="H160" s="159">
        <v>1630902678</v>
      </c>
      <c r="I160" s="74">
        <f>137.99/111.82</f>
        <v>1.2340368449293508</v>
      </c>
      <c r="J160" s="76" t="s">
        <v>188</v>
      </c>
      <c r="K160" s="197">
        <f>+E160/I160</f>
        <v>1630902678.6920791</v>
      </c>
      <c r="L160" s="168" t="s">
        <v>177</v>
      </c>
      <c r="M160" s="54"/>
      <c r="N160" s="1" t="s">
        <v>905</v>
      </c>
    </row>
    <row r="161" spans="1:18" ht="15" x14ac:dyDescent="0.25">
      <c r="A161" s="172" t="s">
        <v>525</v>
      </c>
      <c r="B161" s="357" t="s">
        <v>189</v>
      </c>
      <c r="C161" s="363" t="s">
        <v>175</v>
      </c>
      <c r="D161" s="55" t="s">
        <v>142</v>
      </c>
      <c r="E161" s="116">
        <v>2013469099</v>
      </c>
      <c r="F161" s="224" t="s">
        <v>621</v>
      </c>
      <c r="G161" s="318">
        <v>43017</v>
      </c>
      <c r="H161" s="159">
        <v>1630902678</v>
      </c>
      <c r="I161" s="74">
        <f>138.05/111.82</f>
        <v>1.2345734215703812</v>
      </c>
      <c r="J161" s="76" t="s">
        <v>190</v>
      </c>
      <c r="K161" s="197">
        <f>+E161/I161</f>
        <v>1630902677.6543279</v>
      </c>
      <c r="L161" s="168" t="s">
        <v>177</v>
      </c>
      <c r="M161" s="54"/>
      <c r="N161" s="1" t="s">
        <v>905</v>
      </c>
    </row>
    <row r="162" spans="1:18" ht="15" x14ac:dyDescent="0.25">
      <c r="A162" s="172" t="s">
        <v>525</v>
      </c>
      <c r="B162" s="357" t="s">
        <v>191</v>
      </c>
      <c r="C162" s="363" t="s">
        <v>175</v>
      </c>
      <c r="D162" s="55" t="s">
        <v>142</v>
      </c>
      <c r="E162" s="116">
        <v>2013469099</v>
      </c>
      <c r="F162" s="224" t="s">
        <v>622</v>
      </c>
      <c r="G162" s="318">
        <v>43039</v>
      </c>
      <c r="H162" s="159">
        <v>1630902678</v>
      </c>
      <c r="I162" s="74">
        <f>138.05/111.82</f>
        <v>1.2345734215703812</v>
      </c>
      <c r="J162" s="76" t="s">
        <v>190</v>
      </c>
      <c r="K162" s="197">
        <f>+E162/I162</f>
        <v>1630902677.6543279</v>
      </c>
      <c r="L162" s="168" t="s">
        <v>177</v>
      </c>
      <c r="M162" s="54"/>
      <c r="N162" s="1" t="s">
        <v>905</v>
      </c>
    </row>
    <row r="163" spans="1:18" ht="15" x14ac:dyDescent="0.25">
      <c r="A163" s="172" t="s">
        <v>525</v>
      </c>
      <c r="B163" s="357" t="s">
        <v>310</v>
      </c>
      <c r="C163" s="363" t="s">
        <v>175</v>
      </c>
      <c r="D163" s="55" t="s">
        <v>142</v>
      </c>
      <c r="E163" s="116">
        <v>7470065162</v>
      </c>
      <c r="F163" s="224" t="s">
        <v>311</v>
      </c>
      <c r="G163" s="318">
        <v>43354</v>
      </c>
      <c r="H163" s="159"/>
      <c r="I163" s="74">
        <f>142.27/111.82</f>
        <v>1.2723126453228404</v>
      </c>
      <c r="J163" s="76" t="s">
        <v>416</v>
      </c>
      <c r="K163" s="197">
        <f>+E163/I163</f>
        <v>5871249640.9280939</v>
      </c>
      <c r="L163" s="168" t="s">
        <v>177</v>
      </c>
      <c r="M163" s="54" t="s">
        <v>916</v>
      </c>
    </row>
    <row r="164" spans="1:18" ht="15" x14ac:dyDescent="0.25">
      <c r="A164" s="172" t="s">
        <v>525</v>
      </c>
      <c r="B164" s="357" t="s">
        <v>417</v>
      </c>
      <c r="C164" s="363" t="s">
        <v>175</v>
      </c>
      <c r="D164" s="55" t="s">
        <v>142</v>
      </c>
      <c r="E164" s="116">
        <v>9700000000</v>
      </c>
      <c r="F164" s="224" t="s">
        <v>402</v>
      </c>
      <c r="G164" s="318">
        <v>43612</v>
      </c>
      <c r="H164" s="159"/>
      <c r="I164" s="74">
        <f>102.12/78.05</f>
        <v>1.3083920563741192</v>
      </c>
      <c r="J164" s="76" t="s">
        <v>400</v>
      </c>
      <c r="K164" s="197">
        <f>+E164/I164</f>
        <v>7413679984.3321581</v>
      </c>
      <c r="L164" s="168" t="s">
        <v>623</v>
      </c>
      <c r="M164" s="54" t="s">
        <v>915</v>
      </c>
    </row>
    <row r="165" spans="1:18" ht="15" x14ac:dyDescent="0.25">
      <c r="A165" s="172" t="s">
        <v>525</v>
      </c>
      <c r="B165" s="142" t="s">
        <v>757</v>
      </c>
      <c r="C165" s="363" t="s">
        <v>175</v>
      </c>
      <c r="D165" s="55" t="s">
        <v>142</v>
      </c>
      <c r="E165" s="116">
        <v>3700813045</v>
      </c>
      <c r="F165" s="224" t="s">
        <v>624</v>
      </c>
      <c r="G165" s="318">
        <v>43879</v>
      </c>
      <c r="H165" s="159"/>
      <c r="I165" s="74">
        <f>104.24/78.05</f>
        <v>1.3355541319666879</v>
      </c>
      <c r="J165" s="76" t="s">
        <v>625</v>
      </c>
      <c r="K165" s="197">
        <f>+E165/I165</f>
        <v>2770994418.2871261</v>
      </c>
      <c r="L165" s="168" t="s">
        <v>626</v>
      </c>
      <c r="M165" s="54" t="s">
        <v>914</v>
      </c>
    </row>
    <row r="166" spans="1:18" ht="15" x14ac:dyDescent="0.25">
      <c r="A166" s="172" t="s">
        <v>525</v>
      </c>
      <c r="B166" s="142" t="s">
        <v>757</v>
      </c>
      <c r="C166" s="363" t="s">
        <v>175</v>
      </c>
      <c r="D166" s="55" t="s">
        <v>142</v>
      </c>
      <c r="E166" s="116">
        <v>872133354</v>
      </c>
      <c r="F166" s="224" t="s">
        <v>624</v>
      </c>
      <c r="G166" s="318">
        <v>43916</v>
      </c>
      <c r="H166" s="159"/>
      <c r="I166" s="74">
        <f>104.94/78.05</f>
        <v>1.3445227418321588</v>
      </c>
      <c r="J166" s="76" t="s">
        <v>627</v>
      </c>
      <c r="K166" s="197">
        <f>+E166/I166</f>
        <v>648656453.97084045</v>
      </c>
      <c r="L166" s="168" t="s">
        <v>626</v>
      </c>
      <c r="M166" s="54" t="s">
        <v>859</v>
      </c>
    </row>
    <row r="167" spans="1:18" ht="15" x14ac:dyDescent="0.25">
      <c r="A167" s="172" t="s">
        <v>525</v>
      </c>
      <c r="B167" s="142" t="s">
        <v>757</v>
      </c>
      <c r="C167" s="363" t="s">
        <v>175</v>
      </c>
      <c r="D167" s="55" t="s">
        <v>142</v>
      </c>
      <c r="E167" s="116">
        <v>1934253887</v>
      </c>
      <c r="F167" s="224" t="s">
        <v>624</v>
      </c>
      <c r="G167" s="318">
        <v>43936</v>
      </c>
      <c r="H167" s="159"/>
      <c r="I167" s="74">
        <f>105.53/78.05</f>
        <v>1.35208199871877</v>
      </c>
      <c r="J167" s="76" t="s">
        <v>628</v>
      </c>
      <c r="K167" s="197">
        <f>+E167/I167</f>
        <v>1430574394.7725766</v>
      </c>
      <c r="L167" s="168" t="s">
        <v>626</v>
      </c>
      <c r="M167" s="54" t="s">
        <v>913</v>
      </c>
    </row>
    <row r="168" spans="1:18" s="26" customFormat="1" ht="15" x14ac:dyDescent="0.2">
      <c r="A168" s="214" t="s">
        <v>525</v>
      </c>
      <c r="B168" s="357" t="s">
        <v>757</v>
      </c>
      <c r="C168" s="363" t="s">
        <v>175</v>
      </c>
      <c r="D168" s="55" t="s">
        <v>142</v>
      </c>
      <c r="E168" s="136">
        <v>993588244.62</v>
      </c>
      <c r="F168" s="222" t="s">
        <v>624</v>
      </c>
      <c r="G168" s="319">
        <v>43972</v>
      </c>
      <c r="H168" s="141"/>
      <c r="I168" s="115">
        <f>[29]IPC!$S$13/78.05</f>
        <v>1.3542600896860988</v>
      </c>
      <c r="J168" s="213" t="s">
        <v>629</v>
      </c>
      <c r="K168" s="50">
        <f>+E168/I168</f>
        <v>733676087.9147681</v>
      </c>
      <c r="L168" s="168" t="s">
        <v>626</v>
      </c>
      <c r="M168" s="212" t="s">
        <v>912</v>
      </c>
      <c r="N168" s="1"/>
      <c r="O168" s="211"/>
      <c r="P168" s="211"/>
      <c r="Q168" s="211"/>
      <c r="R168" s="211"/>
    </row>
    <row r="169" spans="1:18" s="26" customFormat="1" ht="25.5" x14ac:dyDescent="0.25">
      <c r="A169" s="214" t="s">
        <v>525</v>
      </c>
      <c r="B169" s="357" t="s">
        <v>757</v>
      </c>
      <c r="C169" s="363" t="s">
        <v>175</v>
      </c>
      <c r="D169" s="55" t="s">
        <v>142</v>
      </c>
      <c r="E169" s="136">
        <v>738635363.88</v>
      </c>
      <c r="F169" s="222" t="s">
        <v>624</v>
      </c>
      <c r="G169" s="319">
        <v>43978</v>
      </c>
      <c r="H169" s="141"/>
      <c r="I169" s="115">
        <f>[29]IPC!$S$13/78.05</f>
        <v>1.3542600896860988</v>
      </c>
      <c r="J169" s="213" t="s">
        <v>629</v>
      </c>
      <c r="K169" s="50">
        <f>+E169/I169</f>
        <v>545416179.28887415</v>
      </c>
      <c r="L169" s="168" t="s">
        <v>626</v>
      </c>
      <c r="M169" s="212" t="s">
        <v>807</v>
      </c>
      <c r="N169" s="211" t="s">
        <v>911</v>
      </c>
      <c r="O169" s="211"/>
      <c r="P169" s="211"/>
      <c r="Q169" s="211"/>
      <c r="R169" s="211"/>
    </row>
    <row r="170" spans="1:18" s="26" customFormat="1" ht="25.5" x14ac:dyDescent="0.25">
      <c r="A170" s="214" t="s">
        <v>525</v>
      </c>
      <c r="B170" s="357" t="s">
        <v>757</v>
      </c>
      <c r="C170" s="363" t="s">
        <v>175</v>
      </c>
      <c r="D170" s="55" t="s">
        <v>142</v>
      </c>
      <c r="E170" s="223">
        <v>17584629</v>
      </c>
      <c r="F170" s="222" t="s">
        <v>624</v>
      </c>
      <c r="G170" s="319">
        <v>43993</v>
      </c>
      <c r="H170" s="141"/>
      <c r="I170" s="115">
        <f>[29]IPC!$S$14/78.05</f>
        <v>1.3499039077514414</v>
      </c>
      <c r="J170" s="213" t="s">
        <v>630</v>
      </c>
      <c r="K170" s="50">
        <f>+E170/I170</f>
        <v>13026578.33570615</v>
      </c>
      <c r="L170" s="168" t="s">
        <v>626</v>
      </c>
      <c r="M170" s="212" t="s">
        <v>806</v>
      </c>
      <c r="O170" s="211"/>
      <c r="P170" s="211"/>
      <c r="Q170" s="211"/>
      <c r="R170" s="211"/>
    </row>
    <row r="171" spans="1:18" s="26" customFormat="1" ht="15" x14ac:dyDescent="0.25">
      <c r="A171" s="214" t="s">
        <v>525</v>
      </c>
      <c r="B171" s="357" t="s">
        <v>757</v>
      </c>
      <c r="C171" s="363" t="s">
        <v>175</v>
      </c>
      <c r="D171" s="55" t="s">
        <v>142</v>
      </c>
      <c r="E171" s="223">
        <v>750489233.00999999</v>
      </c>
      <c r="F171" s="222" t="s">
        <v>624</v>
      </c>
      <c r="G171" s="319">
        <v>44018</v>
      </c>
      <c r="H171" s="141"/>
      <c r="I171" s="115">
        <f>[29]IPC!$S$15/78.05</f>
        <v>1.3449071108263935</v>
      </c>
      <c r="J171" s="213" t="s">
        <v>631</v>
      </c>
      <c r="K171" s="50">
        <f>+E171/I171</f>
        <v>558023098.37506425</v>
      </c>
      <c r="L171" s="168" t="s">
        <v>626</v>
      </c>
      <c r="M171" s="212" t="s">
        <v>805</v>
      </c>
      <c r="O171" s="211"/>
      <c r="P171" s="211"/>
      <c r="Q171" s="211"/>
      <c r="R171" s="211"/>
    </row>
    <row r="172" spans="1:18" s="26" customFormat="1" ht="15" x14ac:dyDescent="0.25">
      <c r="A172" s="214" t="s">
        <v>525</v>
      </c>
      <c r="B172" s="357" t="s">
        <v>757</v>
      </c>
      <c r="C172" s="363" t="s">
        <v>175</v>
      </c>
      <c r="D172" s="55" t="s">
        <v>142</v>
      </c>
      <c r="E172" s="223">
        <v>181387196.86000001</v>
      </c>
      <c r="F172" s="222" t="s">
        <v>624</v>
      </c>
      <c r="G172" s="319">
        <v>44061</v>
      </c>
      <c r="H172" s="141"/>
      <c r="I172" s="115">
        <f>[29]IPC!$S$16/78.05</f>
        <v>1.3449071108263935</v>
      </c>
      <c r="J172" s="213" t="s">
        <v>804</v>
      </c>
      <c r="K172" s="50">
        <f>+E172/I172</f>
        <v>134869683.86132228</v>
      </c>
      <c r="L172" s="168" t="s">
        <v>626</v>
      </c>
      <c r="M172" s="212" t="s">
        <v>803</v>
      </c>
      <c r="O172" s="211"/>
      <c r="P172" s="211"/>
      <c r="Q172" s="211"/>
      <c r="R172" s="211"/>
    </row>
    <row r="173" spans="1:18" s="26" customFormat="1" ht="15" x14ac:dyDescent="0.25">
      <c r="A173" s="214" t="s">
        <v>525</v>
      </c>
      <c r="B173" s="357" t="s">
        <v>757</v>
      </c>
      <c r="C173" s="363" t="s">
        <v>175</v>
      </c>
      <c r="D173" s="55" t="s">
        <v>142</v>
      </c>
      <c r="E173" s="223">
        <v>534754668.94</v>
      </c>
      <c r="F173" s="222" t="s">
        <v>624</v>
      </c>
      <c r="G173" s="319">
        <v>44089</v>
      </c>
      <c r="H173" s="141"/>
      <c r="I173" s="115">
        <f>[29]IPC!$S$17/78.05</f>
        <v>1.3447789878283152</v>
      </c>
      <c r="J173" s="213" t="s">
        <v>802</v>
      </c>
      <c r="K173" s="50">
        <f>+E173/I173</f>
        <v>397652457.22910631</v>
      </c>
      <c r="L173" s="168" t="s">
        <v>626</v>
      </c>
      <c r="M173" s="212" t="s">
        <v>801</v>
      </c>
      <c r="O173" s="211"/>
      <c r="P173" s="211"/>
      <c r="Q173" s="211"/>
      <c r="R173" s="211"/>
    </row>
    <row r="174" spans="1:18" s="26" customFormat="1" ht="15" x14ac:dyDescent="0.25">
      <c r="A174" s="214" t="s">
        <v>525</v>
      </c>
      <c r="B174" s="357" t="s">
        <v>757</v>
      </c>
      <c r="C174" s="363" t="s">
        <v>175</v>
      </c>
      <c r="D174" s="55" t="s">
        <v>142</v>
      </c>
      <c r="E174" s="223">
        <v>165626011.69</v>
      </c>
      <c r="F174" s="222" t="s">
        <v>624</v>
      </c>
      <c r="G174" s="319">
        <v>44132</v>
      </c>
      <c r="H174" s="141"/>
      <c r="I174" s="115">
        <f>[29]IPC!$S$18/78.05</f>
        <v>1.3490070467648945</v>
      </c>
      <c r="J174" s="213" t="s">
        <v>800</v>
      </c>
      <c r="K174" s="50">
        <f>+E174/I174</f>
        <v>122776239.07687813</v>
      </c>
      <c r="L174" s="168" t="s">
        <v>626</v>
      </c>
      <c r="M174" s="212" t="s">
        <v>799</v>
      </c>
      <c r="O174" s="211"/>
      <c r="P174" s="211"/>
      <c r="Q174" s="211"/>
      <c r="R174" s="211"/>
    </row>
    <row r="175" spans="1:18" s="26" customFormat="1" ht="15" x14ac:dyDescent="0.25">
      <c r="A175" s="214" t="s">
        <v>525</v>
      </c>
      <c r="B175" s="357" t="s">
        <v>757</v>
      </c>
      <c r="C175" s="363" t="s">
        <v>175</v>
      </c>
      <c r="D175" s="55" t="s">
        <v>142</v>
      </c>
      <c r="E175" s="223">
        <v>1548488</v>
      </c>
      <c r="F175" s="222" t="s">
        <v>624</v>
      </c>
      <c r="G175" s="319">
        <v>44162</v>
      </c>
      <c r="H175" s="141"/>
      <c r="I175" s="115">
        <f>[29]IPC!$S$19/78.05</f>
        <v>1.3482383087764254</v>
      </c>
      <c r="J175" s="213" t="s">
        <v>963</v>
      </c>
      <c r="K175" s="50">
        <f>+E175/I175</f>
        <v>1148526.9257816211</v>
      </c>
      <c r="L175" s="168" t="s">
        <v>626</v>
      </c>
      <c r="M175" s="212" t="s">
        <v>962</v>
      </c>
      <c r="O175" s="211"/>
      <c r="P175" s="211"/>
      <c r="Q175" s="211"/>
      <c r="R175" s="211"/>
    </row>
    <row r="176" spans="1:18" ht="26.25" x14ac:dyDescent="0.25">
      <c r="A176" s="172" t="s">
        <v>525</v>
      </c>
      <c r="B176" s="142" t="s">
        <v>757</v>
      </c>
      <c r="C176" s="363" t="s">
        <v>175</v>
      </c>
      <c r="D176" s="58" t="s">
        <v>142</v>
      </c>
      <c r="E176" s="144">
        <v>3518806545</v>
      </c>
      <c r="F176" s="145"/>
      <c r="G176" s="318">
        <v>43916</v>
      </c>
      <c r="H176" s="303"/>
      <c r="I176" s="302">
        <f>104.94/78.05</f>
        <v>1.3445227418321588</v>
      </c>
      <c r="J176" s="301" t="s">
        <v>714</v>
      </c>
      <c r="K176" s="300">
        <f>+E176/I176</f>
        <v>2617141707.9974275</v>
      </c>
      <c r="L176" s="183" t="s">
        <v>980</v>
      </c>
      <c r="M176" s="54" t="s">
        <v>859</v>
      </c>
      <c r="N176" s="1" t="s">
        <v>961</v>
      </c>
      <c r="O176" s="174"/>
      <c r="P176" s="174"/>
      <c r="Q176" s="174"/>
    </row>
    <row r="177" spans="1:18" ht="15" x14ac:dyDescent="0.2">
      <c r="A177" s="172" t="s">
        <v>525</v>
      </c>
      <c r="B177" s="357"/>
      <c r="C177" s="363"/>
      <c r="D177" s="55"/>
      <c r="E177" s="223"/>
      <c r="F177" s="222"/>
      <c r="G177" s="319"/>
      <c r="H177" s="299"/>
      <c r="I177" s="298"/>
      <c r="J177" s="297"/>
      <c r="K177" s="169"/>
      <c r="L177" s="168"/>
      <c r="M177" s="212"/>
      <c r="O177" s="174"/>
      <c r="P177" s="174"/>
      <c r="Q177" s="174"/>
    </row>
    <row r="178" spans="1:18" ht="15" x14ac:dyDescent="0.2">
      <c r="A178" s="172" t="s">
        <v>525</v>
      </c>
      <c r="B178" s="357" t="s">
        <v>757</v>
      </c>
      <c r="C178" s="363" t="s">
        <v>175</v>
      </c>
      <c r="D178" s="55" t="s">
        <v>142</v>
      </c>
      <c r="E178" s="223">
        <v>349466802.72000003</v>
      </c>
      <c r="F178" s="222" t="s">
        <v>624</v>
      </c>
      <c r="G178" s="319">
        <v>44232</v>
      </c>
      <c r="H178" s="299"/>
      <c r="I178" s="298">
        <f>[29]IPC!$T$10/78.05</f>
        <v>1.3569506726457399</v>
      </c>
      <c r="J178" s="297" t="s">
        <v>1042</v>
      </c>
      <c r="K178" s="169">
        <f>+E178/I178</f>
        <v>257538324.54249838</v>
      </c>
      <c r="L178" s="168" t="s">
        <v>626</v>
      </c>
      <c r="M178" s="212" t="s">
        <v>1043</v>
      </c>
      <c r="O178" s="174"/>
      <c r="P178" s="174"/>
      <c r="Q178" s="174"/>
    </row>
    <row r="179" spans="1:18" s="26" customFormat="1" ht="15" x14ac:dyDescent="0.25">
      <c r="A179" s="214" t="s">
        <v>525</v>
      </c>
      <c r="B179" s="357" t="s">
        <v>757</v>
      </c>
      <c r="C179" s="363" t="s">
        <v>175</v>
      </c>
      <c r="D179" s="55" t="s">
        <v>142</v>
      </c>
      <c r="E179" s="223">
        <v>338367330.27999997</v>
      </c>
      <c r="F179" s="222" t="s">
        <v>624</v>
      </c>
      <c r="G179" s="319">
        <v>44232</v>
      </c>
      <c r="H179" s="141"/>
      <c r="I179" s="115">
        <f>[29]IPC!T10/78.05</f>
        <v>1.3569506726457399</v>
      </c>
      <c r="J179" s="213" t="s">
        <v>1042</v>
      </c>
      <c r="K179" s="50">
        <f>+E179/I179</f>
        <v>249358607.57580963</v>
      </c>
      <c r="L179" s="168" t="s">
        <v>626</v>
      </c>
      <c r="M179" s="212" t="s">
        <v>1041</v>
      </c>
      <c r="O179" s="211"/>
      <c r="P179" s="211"/>
      <c r="Q179" s="211"/>
      <c r="R179" s="211"/>
    </row>
    <row r="180" spans="1:18" s="26" customFormat="1" ht="15" hidden="1" outlineLevel="1" x14ac:dyDescent="0.25">
      <c r="A180" s="214" t="s">
        <v>525</v>
      </c>
      <c r="B180" s="357"/>
      <c r="C180" s="363"/>
      <c r="D180" s="55"/>
      <c r="E180" s="223"/>
      <c r="F180" s="222"/>
      <c r="G180" s="319"/>
      <c r="H180" s="141"/>
      <c r="I180" s="115"/>
      <c r="J180" s="213"/>
      <c r="K180" s="50"/>
      <c r="L180" s="168"/>
      <c r="M180" s="212"/>
      <c r="O180" s="211"/>
      <c r="P180" s="211"/>
      <c r="Q180" s="211"/>
      <c r="R180" s="211"/>
    </row>
    <row r="181" spans="1:18" s="26" customFormat="1" ht="15" hidden="1" outlineLevel="1" x14ac:dyDescent="0.25">
      <c r="A181" s="214" t="s">
        <v>525</v>
      </c>
      <c r="B181" s="357"/>
      <c r="C181" s="363"/>
      <c r="D181" s="55"/>
      <c r="E181" s="223"/>
      <c r="F181" s="222"/>
      <c r="G181" s="319"/>
      <c r="H181" s="141"/>
      <c r="I181" s="115"/>
      <c r="J181" s="213"/>
      <c r="K181" s="50"/>
      <c r="L181" s="168"/>
      <c r="M181" s="212"/>
      <c r="O181" s="211"/>
      <c r="P181" s="211"/>
      <c r="Q181" s="211"/>
      <c r="R181" s="211"/>
    </row>
    <row r="182" spans="1:18" s="26" customFormat="1" ht="15" hidden="1" outlineLevel="1" x14ac:dyDescent="0.25">
      <c r="A182" s="214" t="s">
        <v>525</v>
      </c>
      <c r="B182" s="357"/>
      <c r="C182" s="363"/>
      <c r="D182" s="55"/>
      <c r="E182" s="223"/>
      <c r="F182" s="222"/>
      <c r="G182" s="319"/>
      <c r="H182" s="141"/>
      <c r="I182" s="115"/>
      <c r="J182" s="213"/>
      <c r="K182" s="50"/>
      <c r="L182" s="168"/>
      <c r="M182" s="212"/>
      <c r="O182" s="211"/>
      <c r="P182" s="211"/>
      <c r="Q182" s="211"/>
      <c r="R182" s="211"/>
    </row>
    <row r="183" spans="1:18" s="26" customFormat="1" ht="15" hidden="1" outlineLevel="1" x14ac:dyDescent="0.25">
      <c r="A183" s="214" t="s">
        <v>525</v>
      </c>
      <c r="B183" s="357"/>
      <c r="C183" s="363"/>
      <c r="D183" s="55"/>
      <c r="E183" s="223"/>
      <c r="F183" s="222"/>
      <c r="G183" s="319"/>
      <c r="H183" s="141"/>
      <c r="I183" s="115"/>
      <c r="J183" s="213"/>
      <c r="K183" s="50"/>
      <c r="L183" s="168"/>
      <c r="M183" s="212"/>
      <c r="O183" s="211"/>
      <c r="P183" s="211"/>
      <c r="Q183" s="211"/>
      <c r="R183" s="211"/>
    </row>
    <row r="184" spans="1:18" s="26" customFormat="1" ht="15" hidden="1" outlineLevel="1" x14ac:dyDescent="0.25">
      <c r="A184" s="214" t="s">
        <v>525</v>
      </c>
      <c r="B184" s="357"/>
      <c r="C184" s="363"/>
      <c r="D184" s="55"/>
      <c r="E184" s="223"/>
      <c r="F184" s="222"/>
      <c r="G184" s="319"/>
      <c r="H184" s="141"/>
      <c r="I184" s="115"/>
      <c r="J184" s="213"/>
      <c r="K184" s="50"/>
      <c r="L184" s="168"/>
      <c r="M184" s="212"/>
      <c r="O184" s="211"/>
      <c r="P184" s="211"/>
      <c r="Q184" s="211"/>
      <c r="R184" s="211"/>
    </row>
    <row r="185" spans="1:18" s="26" customFormat="1" ht="15" hidden="1" outlineLevel="1" x14ac:dyDescent="0.25">
      <c r="A185" s="214" t="s">
        <v>525</v>
      </c>
      <c r="B185" s="357"/>
      <c r="C185" s="363"/>
      <c r="D185" s="55"/>
      <c r="E185" s="223"/>
      <c r="F185" s="222"/>
      <c r="G185" s="319"/>
      <c r="H185" s="141"/>
      <c r="I185" s="115"/>
      <c r="J185" s="213"/>
      <c r="K185" s="50"/>
      <c r="L185" s="168"/>
      <c r="M185" s="212"/>
      <c r="O185" s="211"/>
      <c r="P185" s="211"/>
      <c r="Q185" s="211"/>
      <c r="R185" s="211"/>
    </row>
    <row r="186" spans="1:18" s="26" customFormat="1" ht="15" hidden="1" outlineLevel="1" x14ac:dyDescent="0.25">
      <c r="A186" s="214" t="s">
        <v>525</v>
      </c>
      <c r="B186" s="357"/>
      <c r="C186" s="363"/>
      <c r="D186" s="55"/>
      <c r="E186" s="223"/>
      <c r="F186" s="222"/>
      <c r="G186" s="319"/>
      <c r="H186" s="141"/>
      <c r="I186" s="115"/>
      <c r="J186" s="213"/>
      <c r="K186" s="50"/>
      <c r="L186" s="168"/>
      <c r="M186" s="212"/>
      <c r="O186" s="211"/>
      <c r="P186" s="211"/>
      <c r="Q186" s="211"/>
      <c r="R186" s="211"/>
    </row>
    <row r="187" spans="1:18" s="26" customFormat="1" ht="15" hidden="1" outlineLevel="1" x14ac:dyDescent="0.25">
      <c r="A187" s="214" t="s">
        <v>525</v>
      </c>
      <c r="B187" s="357"/>
      <c r="C187" s="363"/>
      <c r="D187" s="55"/>
      <c r="E187" s="223"/>
      <c r="F187" s="222"/>
      <c r="G187" s="319"/>
      <c r="H187" s="141"/>
      <c r="I187" s="115"/>
      <c r="J187" s="213"/>
      <c r="K187" s="50"/>
      <c r="L187" s="168"/>
      <c r="M187" s="212"/>
      <c r="O187" s="211"/>
      <c r="P187" s="211"/>
      <c r="Q187" s="211"/>
      <c r="R187" s="211"/>
    </row>
    <row r="188" spans="1:18" s="26" customFormat="1" ht="15" hidden="1" outlineLevel="1" x14ac:dyDescent="0.25">
      <c r="A188" s="214" t="s">
        <v>525</v>
      </c>
      <c r="B188" s="357"/>
      <c r="C188" s="363"/>
      <c r="D188" s="55"/>
      <c r="E188" s="223"/>
      <c r="F188" s="222"/>
      <c r="G188" s="319"/>
      <c r="H188" s="141"/>
      <c r="I188" s="115"/>
      <c r="J188" s="213"/>
      <c r="K188" s="50"/>
      <c r="L188" s="168"/>
      <c r="M188" s="212"/>
      <c r="O188" s="211"/>
      <c r="P188" s="211"/>
      <c r="Q188" s="211"/>
      <c r="R188" s="211"/>
    </row>
    <row r="189" spans="1:18" s="26" customFormat="1" ht="15" hidden="1" outlineLevel="1" x14ac:dyDescent="0.25">
      <c r="A189" s="214" t="s">
        <v>525</v>
      </c>
      <c r="B189" s="357"/>
      <c r="C189" s="363"/>
      <c r="D189" s="55"/>
      <c r="E189" s="223"/>
      <c r="F189" s="222"/>
      <c r="G189" s="319"/>
      <c r="H189" s="141"/>
      <c r="I189" s="115"/>
      <c r="J189" s="213"/>
      <c r="K189" s="50"/>
      <c r="L189" s="168"/>
      <c r="M189" s="212"/>
      <c r="O189" s="211"/>
      <c r="P189" s="211"/>
      <c r="Q189" s="211"/>
      <c r="R189" s="211"/>
    </row>
    <row r="190" spans="1:18" s="173" customFormat="1" ht="30" collapsed="1" x14ac:dyDescent="0.25">
      <c r="A190" s="173" t="s">
        <v>473</v>
      </c>
      <c r="B190" s="364" t="s">
        <v>192</v>
      </c>
      <c r="C190" s="364"/>
      <c r="D190" s="364"/>
      <c r="E190" s="364"/>
      <c r="F190" s="364"/>
      <c r="G190" s="315"/>
      <c r="H190" s="364"/>
      <c r="I190" s="364"/>
      <c r="J190" s="364"/>
      <c r="K190" s="364"/>
      <c r="L190" s="364"/>
      <c r="M190" s="175"/>
      <c r="O190" s="174"/>
      <c r="P190" s="174"/>
      <c r="Q190" s="174"/>
      <c r="R190" s="174"/>
    </row>
    <row r="191" spans="1:18" s="173" customFormat="1" ht="15" x14ac:dyDescent="0.25">
      <c r="A191" s="176" t="s">
        <v>525</v>
      </c>
      <c r="B191" s="137" t="s">
        <v>129</v>
      </c>
      <c r="C191" s="138" t="s">
        <v>130</v>
      </c>
      <c r="D191" s="138" t="s">
        <v>131</v>
      </c>
      <c r="E191" s="839" t="s">
        <v>132</v>
      </c>
      <c r="F191" s="840"/>
      <c r="G191" s="839" t="s">
        <v>133</v>
      </c>
      <c r="H191" s="844"/>
      <c r="I191" s="844"/>
      <c r="J191" s="844"/>
      <c r="K191" s="840"/>
      <c r="L191" s="139" t="s">
        <v>96</v>
      </c>
      <c r="M191" s="139" t="s">
        <v>756</v>
      </c>
      <c r="O191" s="174"/>
      <c r="P191" s="174"/>
      <c r="Q191" s="174"/>
      <c r="R191" s="174"/>
    </row>
    <row r="192" spans="1:18" s="173" customFormat="1" ht="45" x14ac:dyDescent="0.25">
      <c r="A192" s="176" t="s">
        <v>525</v>
      </c>
      <c r="B192" s="137"/>
      <c r="C192" s="138"/>
      <c r="D192" s="138"/>
      <c r="E192" s="140" t="s">
        <v>134</v>
      </c>
      <c r="F192" s="140" t="s">
        <v>135</v>
      </c>
      <c r="G192" s="314" t="s">
        <v>599</v>
      </c>
      <c r="H192" s="140" t="s">
        <v>136</v>
      </c>
      <c r="I192" s="140" t="s">
        <v>137</v>
      </c>
      <c r="J192" s="140" t="s">
        <v>138</v>
      </c>
      <c r="K192" s="140" t="s">
        <v>139</v>
      </c>
      <c r="L192" s="139"/>
      <c r="M192" s="175"/>
      <c r="O192" s="174"/>
      <c r="P192" s="174"/>
      <c r="Q192" s="174"/>
      <c r="R192" s="174"/>
    </row>
    <row r="193" spans="1:18" ht="15" x14ac:dyDescent="0.25">
      <c r="A193" s="172" t="s">
        <v>525</v>
      </c>
      <c r="B193" s="357" t="s">
        <v>140</v>
      </c>
      <c r="C193" s="153" t="s">
        <v>632</v>
      </c>
      <c r="D193" s="55" t="s">
        <v>142</v>
      </c>
      <c r="E193" s="159">
        <v>4270238021</v>
      </c>
      <c r="F193" s="145" t="s">
        <v>143</v>
      </c>
      <c r="G193" s="320">
        <v>42645</v>
      </c>
      <c r="H193" s="160">
        <v>3885265434</v>
      </c>
      <c r="I193" s="39">
        <f>123.78/111.82</f>
        <v>1.1069576104453587</v>
      </c>
      <c r="J193" s="75" t="s">
        <v>151</v>
      </c>
      <c r="K193" s="197">
        <f>+E193/I193</f>
        <v>3857634638.1339469</v>
      </c>
      <c r="L193" s="168" t="s">
        <v>177</v>
      </c>
      <c r="M193" s="202"/>
      <c r="N193" s="1" t="s">
        <v>905</v>
      </c>
    </row>
    <row r="194" spans="1:18" ht="15" x14ac:dyDescent="0.25">
      <c r="A194" s="172" t="s">
        <v>525</v>
      </c>
      <c r="B194" s="357" t="s">
        <v>140</v>
      </c>
      <c r="C194" s="153" t="s">
        <v>632</v>
      </c>
      <c r="D194" s="55" t="s">
        <v>142</v>
      </c>
      <c r="E194" s="159">
        <v>31161593</v>
      </c>
      <c r="F194" s="145" t="s">
        <v>143</v>
      </c>
      <c r="G194" s="320">
        <v>42395</v>
      </c>
      <c r="H194" s="160"/>
      <c r="I194" s="74">
        <f>126.15/111.82</f>
        <v>1.1281523877660526</v>
      </c>
      <c r="J194" s="76" t="s">
        <v>154</v>
      </c>
      <c r="K194" s="197">
        <f>+E194/I194</f>
        <v>27621794.128101464</v>
      </c>
      <c r="L194" s="168" t="s">
        <v>177</v>
      </c>
      <c r="M194" s="202"/>
      <c r="N194" s="1" t="s">
        <v>905</v>
      </c>
    </row>
    <row r="195" spans="1:18" ht="15" x14ac:dyDescent="0.25">
      <c r="A195" s="172" t="s">
        <v>525</v>
      </c>
      <c r="B195" s="357" t="s">
        <v>144</v>
      </c>
      <c r="C195" s="153" t="s">
        <v>632</v>
      </c>
      <c r="D195" s="55" t="s">
        <v>142</v>
      </c>
      <c r="E195" s="159">
        <v>3890427652</v>
      </c>
      <c r="F195" s="145" t="s">
        <v>193</v>
      </c>
      <c r="G195" s="320">
        <v>42474</v>
      </c>
      <c r="H195" s="160">
        <v>3330227513</v>
      </c>
      <c r="I195" s="74">
        <f>130.63/111.82</f>
        <v>1.1682167769629763</v>
      </c>
      <c r="J195" s="76" t="s">
        <v>157</v>
      </c>
      <c r="K195" s="197">
        <f>+E195/I195</f>
        <v>3330227513.1795144</v>
      </c>
      <c r="L195" s="168" t="s">
        <v>177</v>
      </c>
      <c r="M195" s="202"/>
      <c r="N195" s="1" t="s">
        <v>905</v>
      </c>
    </row>
    <row r="196" spans="1:18" ht="15" x14ac:dyDescent="0.25">
      <c r="A196" s="172" t="s">
        <v>525</v>
      </c>
      <c r="B196" s="357" t="s">
        <v>145</v>
      </c>
      <c r="C196" s="153" t="s">
        <v>632</v>
      </c>
      <c r="D196" s="55" t="s">
        <v>142</v>
      </c>
      <c r="E196" s="159">
        <v>3954459034</v>
      </c>
      <c r="F196" s="145" t="s">
        <v>194</v>
      </c>
      <c r="G196" s="326">
        <v>42650</v>
      </c>
      <c r="H196" s="160">
        <v>3330227513</v>
      </c>
      <c r="I196" s="74">
        <f>132.78/111.82</f>
        <v>1.1874441065998929</v>
      </c>
      <c r="J196" s="76" t="s">
        <v>163</v>
      </c>
      <c r="K196" s="197">
        <f>+E196/I196</f>
        <v>3330227513.0432291</v>
      </c>
      <c r="L196" s="168" t="s">
        <v>177</v>
      </c>
      <c r="M196" s="202"/>
      <c r="N196" s="1" t="s">
        <v>905</v>
      </c>
    </row>
    <row r="197" spans="1:18" ht="15" x14ac:dyDescent="0.25">
      <c r="A197" s="172" t="s">
        <v>525</v>
      </c>
      <c r="B197" s="357" t="s">
        <v>146</v>
      </c>
      <c r="C197" s="153" t="s">
        <v>632</v>
      </c>
      <c r="D197" s="55" t="s">
        <v>142</v>
      </c>
      <c r="E197" s="339">
        <v>4092052050</v>
      </c>
      <c r="F197" s="145" t="s">
        <v>195</v>
      </c>
      <c r="G197" s="320">
        <v>42885</v>
      </c>
      <c r="H197" s="160">
        <v>3330227513</v>
      </c>
      <c r="I197" s="74">
        <f>137.4/111.82</f>
        <v>1.2287605079592203</v>
      </c>
      <c r="J197" s="76" t="s">
        <v>196</v>
      </c>
      <c r="K197" s="197">
        <f>+E197/I197</f>
        <v>3330227512.5982528</v>
      </c>
      <c r="L197" s="168" t="s">
        <v>177</v>
      </c>
      <c r="M197" s="202"/>
      <c r="N197" s="1" t="s">
        <v>905</v>
      </c>
    </row>
    <row r="198" spans="1:18" ht="15" x14ac:dyDescent="0.25">
      <c r="A198" s="172" t="s">
        <v>525</v>
      </c>
      <c r="B198" s="357" t="s">
        <v>147</v>
      </c>
      <c r="C198" s="153" t="s">
        <v>632</v>
      </c>
      <c r="D198" s="55" t="s">
        <v>142</v>
      </c>
      <c r="E198" s="158">
        <v>4111410375</v>
      </c>
      <c r="F198" s="145" t="s">
        <v>197</v>
      </c>
      <c r="G198" s="320">
        <v>43017</v>
      </c>
      <c r="H198" s="160">
        <v>3330227513</v>
      </c>
      <c r="I198" s="74">
        <f>138.05/111.82</f>
        <v>1.2345734215703812</v>
      </c>
      <c r="J198" s="76" t="s">
        <v>190</v>
      </c>
      <c r="K198" s="197">
        <f>+E198/I198</f>
        <v>3330227512.7308941</v>
      </c>
      <c r="L198" s="168" t="s">
        <v>177</v>
      </c>
      <c r="M198" s="202"/>
      <c r="N198" s="1" t="s">
        <v>905</v>
      </c>
    </row>
    <row r="199" spans="1:18" ht="15" x14ac:dyDescent="0.25">
      <c r="A199" s="172" t="s">
        <v>525</v>
      </c>
      <c r="B199" s="357" t="s">
        <v>148</v>
      </c>
      <c r="C199" s="153" t="s">
        <v>632</v>
      </c>
      <c r="D199" s="55" t="s">
        <v>142</v>
      </c>
      <c r="E199" s="158">
        <v>4200756490</v>
      </c>
      <c r="F199" s="145" t="s">
        <v>198</v>
      </c>
      <c r="G199" s="320">
        <v>43209</v>
      </c>
      <c r="H199" s="160">
        <v>3330227513</v>
      </c>
      <c r="I199" s="74">
        <f>141.05/111.82</f>
        <v>1.2614022536218925</v>
      </c>
      <c r="J199" s="76" t="s">
        <v>199</v>
      </c>
      <c r="K199" s="219">
        <f>E199/I199</f>
        <v>3330227513.0223322</v>
      </c>
      <c r="L199" s="168" t="s">
        <v>177</v>
      </c>
      <c r="M199" s="202" t="s">
        <v>896</v>
      </c>
    </row>
    <row r="200" spans="1:18" ht="15" x14ac:dyDescent="0.25">
      <c r="A200" s="172" t="s">
        <v>525</v>
      </c>
      <c r="B200" s="357" t="s">
        <v>149</v>
      </c>
      <c r="C200" s="153" t="s">
        <v>632</v>
      </c>
      <c r="D200" s="55" t="s">
        <v>142</v>
      </c>
      <c r="E200" s="158">
        <v>4243940445</v>
      </c>
      <c r="F200" s="145" t="s">
        <v>200</v>
      </c>
      <c r="G200" s="320">
        <v>43384</v>
      </c>
      <c r="H200" s="160">
        <v>3330227513</v>
      </c>
      <c r="I200" s="74">
        <f>142.5/111.82</f>
        <v>1.2743695224467895</v>
      </c>
      <c r="J200" s="76" t="s">
        <v>315</v>
      </c>
      <c r="K200" s="219">
        <f>E200/I200</f>
        <v>3330227512.7010527</v>
      </c>
      <c r="L200" s="168" t="s">
        <v>177</v>
      </c>
      <c r="M200" s="202" t="s">
        <v>869</v>
      </c>
    </row>
    <row r="201" spans="1:18" ht="15" x14ac:dyDescent="0.25">
      <c r="A201" s="172" t="s">
        <v>525</v>
      </c>
      <c r="B201" s="357" t="s">
        <v>150</v>
      </c>
      <c r="C201" s="153" t="s">
        <v>632</v>
      </c>
      <c r="D201" s="55" t="s">
        <v>142</v>
      </c>
      <c r="E201" s="158">
        <f>4335995951-E214</f>
        <v>4335909287.2653427</v>
      </c>
      <c r="F201" s="186" t="s">
        <v>201</v>
      </c>
      <c r="G201" s="320">
        <v>43580</v>
      </c>
      <c r="H201" s="160">
        <v>3330227513</v>
      </c>
      <c r="I201" s="74">
        <f>101.62/78.05</f>
        <v>1.3019859064702115</v>
      </c>
      <c r="J201" s="76" t="s">
        <v>346</v>
      </c>
      <c r="K201" s="219">
        <f>E201/I201</f>
        <v>3330227512.9999995</v>
      </c>
      <c r="L201" s="168" t="s">
        <v>1189</v>
      </c>
      <c r="M201" s="202" t="s">
        <v>910</v>
      </c>
      <c r="N201" s="220"/>
    </row>
    <row r="202" spans="1:18" ht="15" x14ac:dyDescent="0.25">
      <c r="A202" s="172" t="s">
        <v>525</v>
      </c>
      <c r="B202" s="357" t="s">
        <v>178</v>
      </c>
      <c r="C202" s="153" t="s">
        <v>632</v>
      </c>
      <c r="D202" s="55" t="s">
        <v>142</v>
      </c>
      <c r="E202" s="158">
        <v>3687610549</v>
      </c>
      <c r="F202" s="186" t="s">
        <v>202</v>
      </c>
      <c r="G202" s="325">
        <v>43748</v>
      </c>
      <c r="H202" s="170">
        <v>2787313610</v>
      </c>
      <c r="I202" s="74">
        <f>103.26/78.05</f>
        <v>1.322998078155029</v>
      </c>
      <c r="J202" s="76" t="s">
        <v>468</v>
      </c>
      <c r="K202" s="219">
        <f>E202/I202</f>
        <v>2787313609.8145456</v>
      </c>
      <c r="L202" s="168" t="s">
        <v>177</v>
      </c>
      <c r="M202" s="202" t="s">
        <v>900</v>
      </c>
    </row>
    <row r="203" spans="1:18" ht="15" x14ac:dyDescent="0.25">
      <c r="A203" s="172" t="s">
        <v>525</v>
      </c>
      <c r="B203" s="357" t="s">
        <v>179</v>
      </c>
      <c r="C203" s="153" t="s">
        <v>632</v>
      </c>
      <c r="D203" s="55" t="s">
        <v>142</v>
      </c>
      <c r="E203" s="158">
        <v>3768676557</v>
      </c>
      <c r="F203" s="186" t="s">
        <v>203</v>
      </c>
      <c r="G203" s="325">
        <v>43935</v>
      </c>
      <c r="H203" s="170">
        <v>2787313610</v>
      </c>
      <c r="I203" s="74">
        <f>105.53/78.05</f>
        <v>1.35208199871877</v>
      </c>
      <c r="J203" s="76" t="s">
        <v>633</v>
      </c>
      <c r="K203" s="219">
        <f>E203/I203</f>
        <v>2787313610.0999718</v>
      </c>
      <c r="L203" s="168" t="s">
        <v>177</v>
      </c>
      <c r="M203" s="202" t="s">
        <v>885</v>
      </c>
    </row>
    <row r="204" spans="1:18" ht="15" x14ac:dyDescent="0.2">
      <c r="A204" s="172" t="s">
        <v>525</v>
      </c>
      <c r="B204" s="849" t="s">
        <v>180</v>
      </c>
      <c r="C204" s="153" t="s">
        <v>632</v>
      </c>
      <c r="D204" s="55" t="s">
        <v>142</v>
      </c>
      <c r="E204" s="338">
        <v>2486181857.1399999</v>
      </c>
      <c r="F204" s="186" t="s">
        <v>204</v>
      </c>
      <c r="G204" s="325">
        <v>44126</v>
      </c>
      <c r="H204" s="847">
        <v>1848766139</v>
      </c>
      <c r="I204" s="74">
        <f>[29]IPC!$S$18/78.05</f>
        <v>1.3490070467648945</v>
      </c>
      <c r="J204" s="76" t="s">
        <v>797</v>
      </c>
      <c r="K204" s="219">
        <f>E204/I204</f>
        <v>1842971734.7305248</v>
      </c>
      <c r="L204" s="851" t="s">
        <v>1188</v>
      </c>
      <c r="M204" s="54" t="s">
        <v>796</v>
      </c>
      <c r="N204" s="220"/>
    </row>
    <row r="205" spans="1:18" ht="15" x14ac:dyDescent="0.2">
      <c r="A205" s="172" t="s">
        <v>525</v>
      </c>
      <c r="B205" s="850"/>
      <c r="C205" s="153" t="s">
        <v>632</v>
      </c>
      <c r="D205" s="55" t="s">
        <v>142</v>
      </c>
      <c r="E205" s="338">
        <v>7816692</v>
      </c>
      <c r="F205" s="186" t="s">
        <v>817</v>
      </c>
      <c r="G205" s="325">
        <v>44134</v>
      </c>
      <c r="H205" s="848"/>
      <c r="I205" s="74">
        <f>[29]IPC!$S$18/78.05</f>
        <v>1.3490070467648945</v>
      </c>
      <c r="J205" s="76" t="s">
        <v>797</v>
      </c>
      <c r="K205" s="219">
        <f>E205/I205</f>
        <v>5794404.1276474493</v>
      </c>
      <c r="L205" s="852"/>
      <c r="M205" s="54" t="s">
        <v>813</v>
      </c>
      <c r="N205" s="220"/>
    </row>
    <row r="206" spans="1:18" ht="15" x14ac:dyDescent="0.2">
      <c r="A206" s="172" t="s">
        <v>525</v>
      </c>
      <c r="B206" s="357" t="s">
        <v>181</v>
      </c>
      <c r="C206" s="154"/>
      <c r="D206" s="55" t="s">
        <v>142</v>
      </c>
      <c r="E206" s="337"/>
      <c r="F206" s="186" t="s">
        <v>205</v>
      </c>
      <c r="G206" s="325"/>
      <c r="H206" s="170">
        <v>1848766139</v>
      </c>
      <c r="I206" s="165"/>
      <c r="J206" s="165"/>
      <c r="K206" s="219">
        <v>0</v>
      </c>
      <c r="L206" s="168"/>
      <c r="M206" s="54"/>
    </row>
    <row r="207" spans="1:18" s="26" customFormat="1" ht="38.25" x14ac:dyDescent="0.25">
      <c r="A207" s="214" t="s">
        <v>525</v>
      </c>
      <c r="B207" s="357" t="s">
        <v>182</v>
      </c>
      <c r="C207" s="154"/>
      <c r="D207" s="55" t="s">
        <v>142</v>
      </c>
      <c r="E207" s="168"/>
      <c r="F207" s="186" t="s">
        <v>634</v>
      </c>
      <c r="G207" s="325"/>
      <c r="H207" s="170">
        <v>2542964000</v>
      </c>
      <c r="I207" s="165"/>
      <c r="J207" s="165"/>
      <c r="K207" s="218">
        <v>0</v>
      </c>
      <c r="L207" s="168"/>
      <c r="M207" s="212"/>
      <c r="O207" s="211"/>
      <c r="P207" s="211"/>
      <c r="Q207" s="211"/>
      <c r="R207" s="211"/>
    </row>
    <row r="208" spans="1:18" s="26" customFormat="1" ht="15" hidden="1" outlineLevel="1" x14ac:dyDescent="0.25">
      <c r="A208" s="214" t="s">
        <v>525</v>
      </c>
      <c r="B208" s="357"/>
      <c r="C208" s="154"/>
      <c r="D208" s="55"/>
      <c r="E208" s="168"/>
      <c r="F208" s="186"/>
      <c r="G208" s="325"/>
      <c r="H208" s="170"/>
      <c r="I208" s="165"/>
      <c r="J208" s="165"/>
      <c r="K208" s="218"/>
      <c r="L208" s="168"/>
      <c r="M208" s="212"/>
      <c r="O208" s="211"/>
      <c r="P208" s="211"/>
      <c r="Q208" s="211"/>
      <c r="R208" s="211"/>
    </row>
    <row r="209" spans="1:18" s="26" customFormat="1" ht="15" hidden="1" outlineLevel="1" x14ac:dyDescent="0.25">
      <c r="A209" s="214" t="s">
        <v>525</v>
      </c>
      <c r="B209" s="357"/>
      <c r="C209" s="154"/>
      <c r="D209" s="55"/>
      <c r="E209" s="168"/>
      <c r="F209" s="186"/>
      <c r="G209" s="325"/>
      <c r="H209" s="170"/>
      <c r="I209" s="165"/>
      <c r="J209" s="165"/>
      <c r="K209" s="218"/>
      <c r="L209" s="168"/>
      <c r="M209" s="212"/>
      <c r="O209" s="211"/>
      <c r="P209" s="211"/>
      <c r="Q209" s="211"/>
      <c r="R209" s="211"/>
    </row>
    <row r="210" spans="1:18" s="26" customFormat="1" ht="15" hidden="1" outlineLevel="1" x14ac:dyDescent="0.25">
      <c r="A210" s="214" t="s">
        <v>525</v>
      </c>
      <c r="B210" s="357"/>
      <c r="C210" s="154"/>
      <c r="D210" s="55"/>
      <c r="E210" s="168"/>
      <c r="F210" s="186"/>
      <c r="G210" s="325"/>
      <c r="H210" s="170"/>
      <c r="I210" s="165"/>
      <c r="J210" s="165"/>
      <c r="K210" s="218"/>
      <c r="L210" s="168"/>
      <c r="M210" s="212"/>
      <c r="O210" s="211"/>
      <c r="P210" s="211"/>
      <c r="Q210" s="211"/>
      <c r="R210" s="211"/>
    </row>
    <row r="211" spans="1:18" s="26" customFormat="1" ht="15" hidden="1" outlineLevel="1" x14ac:dyDescent="0.25">
      <c r="A211" s="214" t="s">
        <v>525</v>
      </c>
      <c r="B211" s="357"/>
      <c r="C211" s="154"/>
      <c r="D211" s="55"/>
      <c r="E211" s="168"/>
      <c r="F211" s="186"/>
      <c r="G211" s="325"/>
      <c r="H211" s="170"/>
      <c r="I211" s="165"/>
      <c r="J211" s="165"/>
      <c r="K211" s="218"/>
      <c r="L211" s="168"/>
      <c r="M211" s="212"/>
      <c r="O211" s="211"/>
      <c r="P211" s="211"/>
      <c r="Q211" s="211"/>
      <c r="R211" s="211"/>
    </row>
    <row r="212" spans="1:18" s="26" customFormat="1" ht="15" collapsed="1" x14ac:dyDescent="0.25">
      <c r="A212" s="214" t="s">
        <v>525</v>
      </c>
      <c r="B212" s="199" t="s">
        <v>1112</v>
      </c>
      <c r="C212" s="154"/>
      <c r="D212" s="55"/>
      <c r="E212" s="168"/>
      <c r="F212" s="186"/>
      <c r="G212" s="325"/>
      <c r="H212" s="170"/>
      <c r="I212" s="165"/>
      <c r="J212" s="165"/>
      <c r="K212" s="218"/>
      <c r="L212" s="168"/>
      <c r="M212" s="212"/>
      <c r="O212" s="211"/>
      <c r="P212" s="211"/>
      <c r="Q212" s="211"/>
      <c r="R212" s="211"/>
    </row>
    <row r="213" spans="1:18" ht="30" x14ac:dyDescent="0.25">
      <c r="A213" s="172" t="s">
        <v>525</v>
      </c>
      <c r="B213" s="357" t="s">
        <v>1076</v>
      </c>
      <c r="C213" s="153" t="s">
        <v>798</v>
      </c>
      <c r="D213" s="55" t="s">
        <v>142</v>
      </c>
      <c r="E213" s="221">
        <v>32581947</v>
      </c>
      <c r="F213" s="145"/>
      <c r="G213" s="320">
        <v>42923</v>
      </c>
      <c r="H213" s="160"/>
      <c r="I213" s="74">
        <f>137.87/111.82</f>
        <v>1.2329636916472904</v>
      </c>
      <c r="J213" s="76" t="s">
        <v>186</v>
      </c>
      <c r="K213" s="197">
        <f>+E213/I213</f>
        <v>26425714.902009137</v>
      </c>
      <c r="L213" s="168" t="s">
        <v>1076</v>
      </c>
      <c r="M213" s="202"/>
      <c r="N213" s="1" t="s">
        <v>905</v>
      </c>
    </row>
    <row r="214" spans="1:18" s="26" customFormat="1" ht="30" x14ac:dyDescent="0.25">
      <c r="A214" s="214" t="s">
        <v>525</v>
      </c>
      <c r="B214" s="357" t="s">
        <v>1187</v>
      </c>
      <c r="C214" s="153" t="s">
        <v>798</v>
      </c>
      <c r="D214" s="55" t="s">
        <v>142</v>
      </c>
      <c r="E214" s="348">
        <v>86663.734657287598</v>
      </c>
      <c r="F214" s="186"/>
      <c r="G214" s="320">
        <v>43580</v>
      </c>
      <c r="H214" s="170"/>
      <c r="I214" s="74">
        <f>101.62/78.05</f>
        <v>1.3019859064702115</v>
      </c>
      <c r="J214" s="76" t="s">
        <v>346</v>
      </c>
      <c r="K214" s="197">
        <f>+E214/I214</f>
        <v>66562.728695151513</v>
      </c>
      <c r="L214" s="168" t="s">
        <v>1187</v>
      </c>
      <c r="M214" s="202" t="s">
        <v>910</v>
      </c>
      <c r="O214" s="211"/>
      <c r="P214" s="211"/>
      <c r="Q214" s="211"/>
      <c r="R214" s="211"/>
    </row>
    <row r="215" spans="1:18" ht="30" x14ac:dyDescent="0.25">
      <c r="A215" s="172" t="s">
        <v>525</v>
      </c>
      <c r="B215" s="142" t="s">
        <v>1186</v>
      </c>
      <c r="C215" s="347" t="s">
        <v>798</v>
      </c>
      <c r="D215" s="58" t="s">
        <v>142</v>
      </c>
      <c r="E215" s="346">
        <v>8994.89</v>
      </c>
      <c r="F215" s="145"/>
      <c r="G215" s="320">
        <v>44134</v>
      </c>
      <c r="H215" s="160"/>
      <c r="I215" s="74">
        <f>[29]IPC!$S$18/78.05</f>
        <v>1.3490070467648945</v>
      </c>
      <c r="J215" s="76" t="s">
        <v>797</v>
      </c>
      <c r="K215" s="197">
        <f>+E215/I215</f>
        <v>6667.7857773767673</v>
      </c>
      <c r="L215" s="183" t="s">
        <v>1186</v>
      </c>
      <c r="M215" s="54" t="s">
        <v>1185</v>
      </c>
    </row>
    <row r="216" spans="1:18" s="26" customFormat="1" ht="15" hidden="1" outlineLevel="1" x14ac:dyDescent="0.25">
      <c r="A216" s="214" t="s">
        <v>525</v>
      </c>
      <c r="B216" s="357"/>
      <c r="C216" s="154"/>
      <c r="D216" s="55"/>
      <c r="E216" s="168"/>
      <c r="F216" s="186"/>
      <c r="G216" s="325"/>
      <c r="H216" s="170"/>
      <c r="I216" s="165"/>
      <c r="J216" s="165"/>
      <c r="K216" s="218"/>
      <c r="L216" s="168"/>
      <c r="M216" s="212"/>
      <c r="O216" s="211"/>
      <c r="P216" s="211"/>
      <c r="Q216" s="211"/>
      <c r="R216" s="211"/>
    </row>
    <row r="217" spans="1:18" s="26" customFormat="1" ht="15" hidden="1" outlineLevel="1" x14ac:dyDescent="0.25">
      <c r="A217" s="214" t="s">
        <v>525</v>
      </c>
      <c r="B217" s="357"/>
      <c r="C217" s="154"/>
      <c r="D217" s="55"/>
      <c r="E217" s="168"/>
      <c r="F217" s="186"/>
      <c r="G217" s="325"/>
      <c r="H217" s="170"/>
      <c r="I217" s="165"/>
      <c r="J217" s="165"/>
      <c r="K217" s="218"/>
      <c r="L217" s="168"/>
      <c r="M217" s="212"/>
      <c r="O217" s="211"/>
      <c r="P217" s="211"/>
      <c r="Q217" s="211"/>
      <c r="R217" s="211"/>
    </row>
    <row r="218" spans="1:18" s="173" customFormat="1" ht="15" collapsed="1" x14ac:dyDescent="0.25">
      <c r="A218" s="173" t="s">
        <v>474</v>
      </c>
      <c r="B218" s="364" t="s">
        <v>206</v>
      </c>
      <c r="C218" s="364"/>
      <c r="D218" s="364"/>
      <c r="E218" s="364"/>
      <c r="F218" s="364"/>
      <c r="G218" s="315"/>
      <c r="H218" s="364"/>
      <c r="I218" s="364"/>
      <c r="J218" s="364"/>
      <c r="K218" s="364"/>
      <c r="L218" s="364"/>
      <c r="M218" s="175"/>
      <c r="O218" s="174"/>
      <c r="P218" s="174"/>
      <c r="Q218" s="174"/>
      <c r="R218" s="174"/>
    </row>
    <row r="219" spans="1:18" s="365" customFormat="1" ht="15" x14ac:dyDescent="0.2">
      <c r="A219" s="217" t="s">
        <v>525</v>
      </c>
      <c r="B219" s="137" t="s">
        <v>129</v>
      </c>
      <c r="C219" s="138" t="s">
        <v>130</v>
      </c>
      <c r="D219" s="138" t="s">
        <v>131</v>
      </c>
      <c r="E219" s="839" t="s">
        <v>132</v>
      </c>
      <c r="F219" s="840"/>
      <c r="G219" s="839" t="s">
        <v>133</v>
      </c>
      <c r="H219" s="844"/>
      <c r="I219" s="844"/>
      <c r="J219" s="844"/>
      <c r="K219" s="840"/>
      <c r="L219" s="139" t="s">
        <v>96</v>
      </c>
      <c r="M219" s="139" t="s">
        <v>756</v>
      </c>
      <c r="O219" s="216"/>
      <c r="P219" s="216"/>
      <c r="Q219" s="216"/>
      <c r="R219" s="216"/>
    </row>
    <row r="220" spans="1:18" s="365" customFormat="1" ht="45" x14ac:dyDescent="0.2">
      <c r="A220" s="217" t="s">
        <v>525</v>
      </c>
      <c r="B220" s="137"/>
      <c r="C220" s="138"/>
      <c r="D220" s="138"/>
      <c r="E220" s="140" t="s">
        <v>134</v>
      </c>
      <c r="F220" s="140" t="s">
        <v>135</v>
      </c>
      <c r="G220" s="314" t="s">
        <v>599</v>
      </c>
      <c r="H220" s="140" t="s">
        <v>136</v>
      </c>
      <c r="I220" s="140" t="s">
        <v>137</v>
      </c>
      <c r="J220" s="140" t="s">
        <v>138</v>
      </c>
      <c r="K220" s="140" t="s">
        <v>139</v>
      </c>
      <c r="L220" s="139"/>
      <c r="M220" s="178"/>
      <c r="O220" s="216"/>
      <c r="P220" s="216"/>
      <c r="Q220" s="216"/>
      <c r="R220" s="216"/>
    </row>
    <row r="221" spans="1:18" ht="21" customHeight="1" x14ac:dyDescent="0.2">
      <c r="A221" s="172" t="s">
        <v>525</v>
      </c>
      <c r="B221" s="357" t="s">
        <v>140</v>
      </c>
      <c r="C221" s="153" t="s">
        <v>326</v>
      </c>
      <c r="D221" s="55" t="s">
        <v>142</v>
      </c>
      <c r="E221" s="215">
        <v>384680737</v>
      </c>
      <c r="F221" s="4" t="s">
        <v>143</v>
      </c>
      <c r="G221" s="324">
        <v>42278</v>
      </c>
      <c r="H221" s="847">
        <v>350000000</v>
      </c>
      <c r="I221" s="39">
        <f>123.78/111.82</f>
        <v>1.1069576104453587</v>
      </c>
      <c r="J221" s="75" t="s">
        <v>151</v>
      </c>
      <c r="K221" s="197">
        <f>+E221/I221</f>
        <v>347511714.42349327</v>
      </c>
      <c r="L221" s="168" t="s">
        <v>177</v>
      </c>
      <c r="M221" s="54"/>
      <c r="N221" s="1" t="s">
        <v>905</v>
      </c>
    </row>
    <row r="222" spans="1:18" ht="21" customHeight="1" x14ac:dyDescent="0.2">
      <c r="A222" s="172" t="s">
        <v>525</v>
      </c>
      <c r="B222" s="357" t="s">
        <v>140</v>
      </c>
      <c r="C222" s="153" t="s">
        <v>326</v>
      </c>
      <c r="D222" s="55" t="s">
        <v>142</v>
      </c>
      <c r="E222" s="215">
        <v>2807165</v>
      </c>
      <c r="F222" s="4" t="s">
        <v>143</v>
      </c>
      <c r="G222" s="324">
        <v>42395</v>
      </c>
      <c r="H222" s="848"/>
      <c r="I222" s="74">
        <f>126.15/111.82</f>
        <v>1.1281523877660526</v>
      </c>
      <c r="J222" s="76" t="s">
        <v>154</v>
      </c>
      <c r="K222" s="197">
        <f>+E222/I222</f>
        <v>2488285.297661514</v>
      </c>
      <c r="L222" s="168" t="s">
        <v>177</v>
      </c>
      <c r="M222" s="54"/>
      <c r="N222" s="1" t="s">
        <v>905</v>
      </c>
    </row>
    <row r="223" spans="1:18" ht="21" customHeight="1" x14ac:dyDescent="0.2">
      <c r="A223" s="172" t="s">
        <v>525</v>
      </c>
      <c r="B223" s="357" t="s">
        <v>144</v>
      </c>
      <c r="C223" s="153" t="s">
        <v>326</v>
      </c>
      <c r="D223" s="55" t="s">
        <v>142</v>
      </c>
      <c r="E223" s="215">
        <v>394853336</v>
      </c>
      <c r="F223" s="4" t="s">
        <v>635</v>
      </c>
      <c r="G223" s="324">
        <v>42398</v>
      </c>
      <c r="H223" s="160">
        <v>350000000</v>
      </c>
      <c r="I223" s="74">
        <f>126.15/111.82</f>
        <v>1.1281523877660526</v>
      </c>
      <c r="J223" s="76" t="s">
        <v>155</v>
      </c>
      <c r="K223" s="197">
        <f>+E223/I223</f>
        <v>350000000.24986124</v>
      </c>
      <c r="L223" s="168" t="s">
        <v>177</v>
      </c>
      <c r="M223" s="54"/>
      <c r="N223" s="1" t="s">
        <v>905</v>
      </c>
    </row>
    <row r="224" spans="1:18" ht="21" customHeight="1" x14ac:dyDescent="0.2">
      <c r="A224" s="172" t="s">
        <v>525</v>
      </c>
      <c r="B224" s="357" t="s">
        <v>145</v>
      </c>
      <c r="C224" s="153" t="s">
        <v>326</v>
      </c>
      <c r="D224" s="55" t="s">
        <v>142</v>
      </c>
      <c r="E224" s="215">
        <v>417546056</v>
      </c>
      <c r="F224" s="4" t="s">
        <v>635</v>
      </c>
      <c r="G224" s="324">
        <v>42765</v>
      </c>
      <c r="H224" s="160">
        <v>350000000</v>
      </c>
      <c r="I224" s="74">
        <f>133.4/111.82</f>
        <v>1.1929887318905386</v>
      </c>
      <c r="J224" s="76" t="s">
        <v>207</v>
      </c>
      <c r="K224" s="197">
        <f>+E224/I224</f>
        <v>349999999.86446768</v>
      </c>
      <c r="L224" s="168" t="s">
        <v>177</v>
      </c>
      <c r="M224" s="54"/>
      <c r="N224" s="1" t="s">
        <v>905</v>
      </c>
    </row>
    <row r="225" spans="1:13" ht="21" customHeight="1" x14ac:dyDescent="0.2">
      <c r="A225" s="172" t="s">
        <v>525</v>
      </c>
      <c r="B225" s="357" t="s">
        <v>146</v>
      </c>
      <c r="C225" s="153" t="s">
        <v>326</v>
      </c>
      <c r="D225" s="55" t="s">
        <v>142</v>
      </c>
      <c r="E225" s="215">
        <v>434604722</v>
      </c>
      <c r="F225" s="4" t="s">
        <v>635</v>
      </c>
      <c r="G225" s="324">
        <v>43223</v>
      </c>
      <c r="H225" s="847">
        <v>350000000</v>
      </c>
      <c r="I225" s="74">
        <f>141.05/111.82</f>
        <v>1.2614022536218925</v>
      </c>
      <c r="J225" s="76" t="s">
        <v>236</v>
      </c>
      <c r="K225" s="197">
        <f>+E225/I225</f>
        <v>344540943.02757883</v>
      </c>
      <c r="L225" s="168" t="s">
        <v>177</v>
      </c>
      <c r="M225" s="54" t="s">
        <v>909</v>
      </c>
    </row>
    <row r="226" spans="1:13" ht="21" customHeight="1" x14ac:dyDescent="0.2">
      <c r="A226" s="172" t="s">
        <v>525</v>
      </c>
      <c r="B226" s="357" t="s">
        <v>282</v>
      </c>
      <c r="C226" s="153" t="s">
        <v>326</v>
      </c>
      <c r="D226" s="55" t="s">
        <v>142</v>
      </c>
      <c r="E226" s="215">
        <v>10047398</v>
      </c>
      <c r="F226" s="4" t="s">
        <v>635</v>
      </c>
      <c r="G226" s="324">
        <v>43263</v>
      </c>
      <c r="H226" s="848"/>
      <c r="I226" s="74">
        <f>142.06/111.82</f>
        <v>1.2704346270792346</v>
      </c>
      <c r="J226" s="76" t="s">
        <v>236</v>
      </c>
      <c r="K226" s="197">
        <f>+E226/I226</f>
        <v>7908630.4685344212</v>
      </c>
      <c r="L226" s="168" t="s">
        <v>636</v>
      </c>
      <c r="M226" s="54" t="s">
        <v>908</v>
      </c>
    </row>
    <row r="227" spans="1:13" ht="21" customHeight="1" x14ac:dyDescent="0.2">
      <c r="A227" s="172" t="s">
        <v>525</v>
      </c>
      <c r="B227" s="357" t="s">
        <v>147</v>
      </c>
      <c r="C227" s="153" t="s">
        <v>326</v>
      </c>
      <c r="D227" s="55" t="s">
        <v>142</v>
      </c>
      <c r="E227" s="215">
        <v>446029333</v>
      </c>
      <c r="F227" s="4" t="s">
        <v>635</v>
      </c>
      <c r="G227" s="324">
        <v>43399</v>
      </c>
      <c r="H227" s="160">
        <v>350000000</v>
      </c>
      <c r="I227" s="74">
        <f>142.5/111.82</f>
        <v>1.2743695224467895</v>
      </c>
      <c r="J227" s="76" t="s">
        <v>315</v>
      </c>
      <c r="K227" s="197">
        <f>+E227/I227</f>
        <v>350000000.11270177</v>
      </c>
      <c r="L227" s="168" t="s">
        <v>177</v>
      </c>
      <c r="M227" s="54" t="s">
        <v>907</v>
      </c>
    </row>
    <row r="228" spans="1:13" ht="21" customHeight="1" x14ac:dyDescent="0.2">
      <c r="A228" s="172" t="s">
        <v>525</v>
      </c>
      <c r="B228" s="357" t="s">
        <v>148</v>
      </c>
      <c r="C228" s="153" t="s">
        <v>326</v>
      </c>
      <c r="D228" s="55" t="s">
        <v>142</v>
      </c>
      <c r="E228" s="215">
        <v>477093543</v>
      </c>
      <c r="F228" s="4" t="s">
        <v>635</v>
      </c>
      <c r="G228" s="324">
        <v>43445</v>
      </c>
      <c r="H228" s="160">
        <v>350000000</v>
      </c>
      <c r="I228" s="74">
        <f>142.84/111.82</f>
        <v>1.2774101234126276</v>
      </c>
      <c r="J228" s="76" t="s">
        <v>325</v>
      </c>
      <c r="K228" s="197">
        <f>+E228/I228</f>
        <v>373485018.04998595</v>
      </c>
      <c r="L228" s="168" t="s">
        <v>177</v>
      </c>
      <c r="M228" s="54" t="s">
        <v>906</v>
      </c>
    </row>
    <row r="229" spans="1:13" ht="21" customHeight="1" x14ac:dyDescent="0.2">
      <c r="A229" s="172" t="s">
        <v>525</v>
      </c>
      <c r="B229" s="357" t="s">
        <v>149</v>
      </c>
      <c r="C229" s="153" t="s">
        <v>326</v>
      </c>
      <c r="D229" s="55" t="s">
        <v>142</v>
      </c>
      <c r="E229" s="215">
        <v>463049327</v>
      </c>
      <c r="F229" s="4" t="s">
        <v>635</v>
      </c>
      <c r="G229" s="324">
        <v>43748</v>
      </c>
      <c r="H229" s="160">
        <v>350000000</v>
      </c>
      <c r="I229" s="74">
        <f>103.26/78.05</f>
        <v>1.322998078155029</v>
      </c>
      <c r="J229" s="76" t="s">
        <v>459</v>
      </c>
      <c r="K229" s="197">
        <f>+E229/I229</f>
        <v>349999999.73222929</v>
      </c>
      <c r="L229" s="168" t="s">
        <v>465</v>
      </c>
      <c r="M229" s="54" t="s">
        <v>900</v>
      </c>
    </row>
    <row r="230" spans="1:13" ht="15" x14ac:dyDescent="0.2">
      <c r="A230" s="172" t="s">
        <v>525</v>
      </c>
      <c r="B230" s="849" t="s">
        <v>150</v>
      </c>
      <c r="C230" s="153" t="s">
        <v>326</v>
      </c>
      <c r="D230" s="55" t="s">
        <v>142</v>
      </c>
      <c r="E230" s="215">
        <v>470672645.74000001</v>
      </c>
      <c r="F230" s="853" t="s">
        <v>635</v>
      </c>
      <c r="G230" s="312">
        <v>44118</v>
      </c>
      <c r="H230" s="847">
        <v>350000000</v>
      </c>
      <c r="I230" s="74">
        <f>105.29/78.05</f>
        <v>1.3490070467648945</v>
      </c>
      <c r="J230" s="76" t="s">
        <v>795</v>
      </c>
      <c r="K230" s="197">
        <f>+E230/I230</f>
        <v>348903029.72748595</v>
      </c>
      <c r="L230" s="845" t="s">
        <v>794</v>
      </c>
      <c r="M230" s="54" t="s">
        <v>760</v>
      </c>
    </row>
    <row r="231" spans="1:13" ht="15" x14ac:dyDescent="0.2">
      <c r="A231" s="172" t="s">
        <v>525</v>
      </c>
      <c r="B231" s="850"/>
      <c r="C231" s="153" t="s">
        <v>326</v>
      </c>
      <c r="D231" s="55"/>
      <c r="E231" s="215">
        <v>1479820</v>
      </c>
      <c r="F231" s="854"/>
      <c r="G231" s="312">
        <v>44134</v>
      </c>
      <c r="H231" s="848"/>
      <c r="I231" s="74">
        <f>105.29/78.05</f>
        <v>1.3490070467648945</v>
      </c>
      <c r="J231" s="76" t="s">
        <v>795</v>
      </c>
      <c r="K231" s="197">
        <f>+E231/I231</f>
        <v>1096969.8071991641</v>
      </c>
      <c r="L231" s="846"/>
      <c r="M231" s="1" t="s">
        <v>813</v>
      </c>
    </row>
    <row r="232" spans="1:13" ht="15" hidden="1" outlineLevel="1" x14ac:dyDescent="0.2">
      <c r="A232" s="172" t="s">
        <v>525</v>
      </c>
      <c r="B232" s="368"/>
      <c r="C232" s="153"/>
      <c r="D232" s="55"/>
      <c r="E232" s="215"/>
      <c r="F232" s="369"/>
      <c r="G232" s="312"/>
      <c r="H232" s="366"/>
      <c r="I232" s="74"/>
      <c r="J232" s="76"/>
      <c r="K232" s="197"/>
      <c r="L232" s="367"/>
      <c r="M232" s="54"/>
    </row>
    <row r="233" spans="1:13" ht="15" hidden="1" outlineLevel="1" x14ac:dyDescent="0.2">
      <c r="A233" s="172" t="s">
        <v>525</v>
      </c>
      <c r="B233" s="368"/>
      <c r="C233" s="153"/>
      <c r="D233" s="55"/>
      <c r="E233" s="215"/>
      <c r="F233" s="369"/>
      <c r="G233" s="312"/>
      <c r="H233" s="366"/>
      <c r="I233" s="74"/>
      <c r="J233" s="76"/>
      <c r="K233" s="197"/>
      <c r="L233" s="367"/>
      <c r="M233" s="54"/>
    </row>
    <row r="234" spans="1:13" ht="15" hidden="1" outlineLevel="1" x14ac:dyDescent="0.2">
      <c r="A234" s="172" t="s">
        <v>525</v>
      </c>
      <c r="B234" s="368"/>
      <c r="C234" s="153"/>
      <c r="D234" s="55"/>
      <c r="E234" s="215"/>
      <c r="F234" s="369"/>
      <c r="G234" s="312"/>
      <c r="H234" s="366"/>
      <c r="I234" s="74"/>
      <c r="J234" s="76"/>
      <c r="K234" s="197"/>
      <c r="L234" s="367"/>
      <c r="M234" s="54"/>
    </row>
    <row r="235" spans="1:13" ht="15" hidden="1" outlineLevel="1" x14ac:dyDescent="0.2">
      <c r="A235" s="172" t="s">
        <v>525</v>
      </c>
      <c r="B235" s="368"/>
      <c r="C235" s="153"/>
      <c r="D235" s="55"/>
      <c r="E235" s="215"/>
      <c r="F235" s="369"/>
      <c r="G235" s="312"/>
      <c r="H235" s="366"/>
      <c r="I235" s="74"/>
      <c r="J235" s="76"/>
      <c r="K235" s="197"/>
      <c r="L235" s="367"/>
      <c r="M235" s="54"/>
    </row>
    <row r="236" spans="1:13" ht="15" hidden="1" outlineLevel="1" x14ac:dyDescent="0.2">
      <c r="A236" s="172" t="s">
        <v>525</v>
      </c>
      <c r="B236" s="368"/>
      <c r="C236" s="153"/>
      <c r="D236" s="55"/>
      <c r="E236" s="215"/>
      <c r="F236" s="369"/>
      <c r="G236" s="312"/>
      <c r="H236" s="366"/>
      <c r="I236" s="74"/>
      <c r="J236" s="76"/>
      <c r="K236" s="197"/>
      <c r="L236" s="367"/>
      <c r="M236" s="54"/>
    </row>
    <row r="237" spans="1:13" ht="15" hidden="1" outlineLevel="1" x14ac:dyDescent="0.2">
      <c r="A237" s="172" t="s">
        <v>525</v>
      </c>
      <c r="B237" s="368"/>
      <c r="C237" s="153"/>
      <c r="D237" s="55"/>
      <c r="E237" s="215"/>
      <c r="F237" s="369"/>
      <c r="G237" s="312"/>
      <c r="H237" s="366"/>
      <c r="I237" s="74"/>
      <c r="J237" s="76"/>
      <c r="K237" s="197"/>
      <c r="L237" s="367"/>
      <c r="M237" s="54"/>
    </row>
    <row r="238" spans="1:13" ht="15" hidden="1" outlineLevel="1" x14ac:dyDescent="0.2">
      <c r="A238" s="172" t="s">
        <v>525</v>
      </c>
      <c r="B238" s="368"/>
      <c r="C238" s="153"/>
      <c r="D238" s="55"/>
      <c r="E238" s="215"/>
      <c r="F238" s="369"/>
      <c r="G238" s="312"/>
      <c r="H238" s="366"/>
      <c r="I238" s="74"/>
      <c r="J238" s="76"/>
      <c r="K238" s="197"/>
      <c r="L238" s="367"/>
      <c r="M238" s="54"/>
    </row>
    <row r="239" spans="1:13" ht="15" hidden="1" outlineLevel="1" x14ac:dyDescent="0.2">
      <c r="A239" s="172" t="s">
        <v>525</v>
      </c>
      <c r="B239" s="368"/>
      <c r="C239" s="153"/>
      <c r="D239" s="55"/>
      <c r="E239" s="215"/>
      <c r="F239" s="369"/>
      <c r="G239" s="312"/>
      <c r="H239" s="366"/>
      <c r="I239" s="74"/>
      <c r="J239" s="76"/>
      <c r="K239" s="197"/>
      <c r="L239" s="367"/>
      <c r="M239" s="54"/>
    </row>
    <row r="240" spans="1:13" ht="15" hidden="1" outlineLevel="1" x14ac:dyDescent="0.2">
      <c r="A240" s="172" t="s">
        <v>525</v>
      </c>
      <c r="B240" s="368"/>
      <c r="C240" s="153"/>
      <c r="D240" s="55"/>
      <c r="E240" s="215"/>
      <c r="F240" s="369"/>
      <c r="G240" s="312"/>
      <c r="H240" s="366"/>
      <c r="I240" s="74"/>
      <c r="J240" s="76"/>
      <c r="K240" s="197"/>
      <c r="L240" s="367"/>
      <c r="M240" s="54"/>
    </row>
    <row r="241" spans="1:18" ht="15" hidden="1" outlineLevel="1" x14ac:dyDescent="0.2">
      <c r="A241" s="172" t="s">
        <v>525</v>
      </c>
      <c r="B241" s="368"/>
      <c r="C241" s="153"/>
      <c r="D241" s="55"/>
      <c r="E241" s="215"/>
      <c r="F241" s="369"/>
      <c r="G241" s="312"/>
      <c r="H241" s="366"/>
      <c r="I241" s="74"/>
      <c r="J241" s="76"/>
      <c r="K241" s="197"/>
      <c r="L241" s="367"/>
      <c r="M241" s="54"/>
    </row>
    <row r="242" spans="1:18" s="173" customFormat="1" ht="25.5" collapsed="1" x14ac:dyDescent="0.25">
      <c r="A242" s="173" t="s">
        <v>327</v>
      </c>
      <c r="B242" s="364" t="s">
        <v>208</v>
      </c>
      <c r="C242" s="364"/>
      <c r="D242" s="364"/>
      <c r="E242" s="364"/>
      <c r="F242" s="364"/>
      <c r="G242" s="315"/>
      <c r="H242" s="364"/>
      <c r="I242" s="364"/>
      <c r="J242" s="364"/>
      <c r="K242" s="364"/>
      <c r="L242" s="364"/>
      <c r="M242" s="175"/>
      <c r="O242" s="174"/>
      <c r="P242" s="174"/>
      <c r="Q242" s="174"/>
      <c r="R242" s="174"/>
    </row>
    <row r="243" spans="1:18" s="173" customFormat="1" ht="15" x14ac:dyDescent="0.25">
      <c r="A243" s="176" t="s">
        <v>525</v>
      </c>
      <c r="B243" s="137" t="s">
        <v>129</v>
      </c>
      <c r="C243" s="138" t="s">
        <v>130</v>
      </c>
      <c r="D243" s="138" t="s">
        <v>131</v>
      </c>
      <c r="E243" s="839" t="s">
        <v>132</v>
      </c>
      <c r="F243" s="840"/>
      <c r="G243" s="839" t="s">
        <v>133</v>
      </c>
      <c r="H243" s="844"/>
      <c r="I243" s="844"/>
      <c r="J243" s="844"/>
      <c r="K243" s="840"/>
      <c r="L243" s="139" t="s">
        <v>96</v>
      </c>
      <c r="M243" s="139" t="s">
        <v>756</v>
      </c>
      <c r="O243" s="174"/>
      <c r="P243" s="174"/>
      <c r="Q243" s="174"/>
      <c r="R243" s="174"/>
    </row>
    <row r="244" spans="1:18" s="173" customFormat="1" ht="45" x14ac:dyDescent="0.25">
      <c r="A244" s="176" t="s">
        <v>525</v>
      </c>
      <c r="B244" s="137"/>
      <c r="C244" s="138"/>
      <c r="D244" s="138"/>
      <c r="E244" s="140" t="s">
        <v>134</v>
      </c>
      <c r="F244" s="140" t="s">
        <v>135</v>
      </c>
      <c r="G244" s="314" t="s">
        <v>599</v>
      </c>
      <c r="H244" s="140" t="s">
        <v>136</v>
      </c>
      <c r="I244" s="140" t="s">
        <v>137</v>
      </c>
      <c r="J244" s="140" t="s">
        <v>138</v>
      </c>
      <c r="K244" s="140" t="s">
        <v>139</v>
      </c>
      <c r="L244" s="139"/>
      <c r="M244" s="175"/>
      <c r="O244" s="174"/>
      <c r="P244" s="174"/>
      <c r="Q244" s="174"/>
      <c r="R244" s="174"/>
    </row>
    <row r="245" spans="1:18" ht="57.75" x14ac:dyDescent="0.25">
      <c r="A245" s="172" t="s">
        <v>525</v>
      </c>
      <c r="B245" s="357" t="s">
        <v>793</v>
      </c>
      <c r="C245" s="153" t="s">
        <v>327</v>
      </c>
      <c r="D245" s="55" t="s">
        <v>142</v>
      </c>
      <c r="E245" s="116">
        <v>310301163.36000001</v>
      </c>
      <c r="F245" s="4" t="s">
        <v>637</v>
      </c>
      <c r="G245" s="320">
        <v>42278</v>
      </c>
      <c r="H245" s="160">
        <v>252000000</v>
      </c>
      <c r="I245" s="39">
        <f>123.78/111.82</f>
        <v>1.1069576104453587</v>
      </c>
      <c r="J245" s="75" t="s">
        <v>151</v>
      </c>
      <c r="K245" s="197">
        <f>+E245/I245</f>
        <v>280318921.367872</v>
      </c>
      <c r="L245" s="168" t="s">
        <v>177</v>
      </c>
      <c r="M245" s="54"/>
      <c r="N245" s="1" t="s">
        <v>905</v>
      </c>
    </row>
    <row r="246" spans="1:18" s="26" customFormat="1" ht="15" x14ac:dyDescent="0.2">
      <c r="A246" s="214" t="s">
        <v>525</v>
      </c>
      <c r="B246" s="849" t="s">
        <v>792</v>
      </c>
      <c r="C246" s="153" t="s">
        <v>327</v>
      </c>
      <c r="D246" s="55" t="s">
        <v>142</v>
      </c>
      <c r="E246" s="136">
        <v>67589211</v>
      </c>
      <c r="F246" s="853" t="s">
        <v>209</v>
      </c>
      <c r="G246" s="313">
        <v>42374</v>
      </c>
      <c r="H246" s="847">
        <v>60000000</v>
      </c>
      <c r="I246" s="115">
        <f>126.15/111.82</f>
        <v>1.1281523877660526</v>
      </c>
      <c r="J246" s="213" t="s">
        <v>154</v>
      </c>
      <c r="K246" s="50">
        <f>+E246/I246</f>
        <v>59911419.532461353</v>
      </c>
      <c r="L246" s="168" t="s">
        <v>177</v>
      </c>
      <c r="M246" s="212"/>
      <c r="N246" s="1" t="s">
        <v>905</v>
      </c>
      <c r="O246" s="211"/>
      <c r="P246" s="211"/>
      <c r="Q246" s="211"/>
      <c r="R246" s="211"/>
    </row>
    <row r="247" spans="1:18" s="26" customFormat="1" ht="15" x14ac:dyDescent="0.2">
      <c r="A247" s="214" t="s">
        <v>525</v>
      </c>
      <c r="B247" s="850"/>
      <c r="C247" s="153" t="s">
        <v>327</v>
      </c>
      <c r="D247" s="55" t="s">
        <v>142</v>
      </c>
      <c r="E247" s="136">
        <v>1896513</v>
      </c>
      <c r="F247" s="854"/>
      <c r="G247" s="313">
        <v>42398</v>
      </c>
      <c r="H247" s="848"/>
      <c r="I247" s="115">
        <f>126.15/111.82</f>
        <v>1.1281523877660526</v>
      </c>
      <c r="J247" s="213" t="s">
        <v>154</v>
      </c>
      <c r="K247" s="50">
        <f>+E247/I247</f>
        <v>1681078.7448275862</v>
      </c>
      <c r="L247" s="168" t="s">
        <v>177</v>
      </c>
      <c r="M247" s="212"/>
      <c r="N247" s="1" t="s">
        <v>905</v>
      </c>
      <c r="O247" s="211"/>
      <c r="P247" s="211"/>
      <c r="Q247" s="211"/>
      <c r="R247" s="211"/>
    </row>
    <row r="248" spans="1:18" ht="15" x14ac:dyDescent="0.25">
      <c r="A248" s="172" t="s">
        <v>525</v>
      </c>
      <c r="B248" s="357" t="s">
        <v>791</v>
      </c>
      <c r="C248" s="153" t="s">
        <v>327</v>
      </c>
      <c r="D248" s="55" t="s">
        <v>142</v>
      </c>
      <c r="E248" s="116">
        <v>71162374</v>
      </c>
      <c r="F248" s="4"/>
      <c r="G248" s="320">
        <v>42556</v>
      </c>
      <c r="H248" s="160">
        <v>60000000</v>
      </c>
      <c r="I248" s="74">
        <f>132.58/111.82</f>
        <v>1.1856555177964587</v>
      </c>
      <c r="J248" s="76" t="s">
        <v>160</v>
      </c>
      <c r="K248" s="197">
        <f>+E248/I248</f>
        <v>60019434.761502482</v>
      </c>
      <c r="L248" s="168" t="s">
        <v>177</v>
      </c>
      <c r="M248" s="54"/>
      <c r="N248" s="1" t="s">
        <v>905</v>
      </c>
    </row>
    <row r="249" spans="1:18" ht="15" x14ac:dyDescent="0.25">
      <c r="A249" s="172" t="s">
        <v>525</v>
      </c>
      <c r="B249" s="357" t="s">
        <v>790</v>
      </c>
      <c r="C249" s="153" t="s">
        <v>327</v>
      </c>
      <c r="D249" s="55" t="s">
        <v>142</v>
      </c>
      <c r="E249" s="116">
        <v>71579324</v>
      </c>
      <c r="F249" s="4" t="s">
        <v>210</v>
      </c>
      <c r="G249" s="320">
        <v>42741</v>
      </c>
      <c r="H249" s="160">
        <v>60000000</v>
      </c>
      <c r="I249" s="74">
        <f>133.4/111.82</f>
        <v>1.1929887318905386</v>
      </c>
      <c r="J249" s="76" t="s">
        <v>165</v>
      </c>
      <c r="K249" s="197">
        <f>+E249/I249</f>
        <v>60000000.072563708</v>
      </c>
      <c r="L249" s="168" t="s">
        <v>177</v>
      </c>
      <c r="M249" s="54"/>
      <c r="N249" s="1" t="s">
        <v>905</v>
      </c>
    </row>
    <row r="250" spans="1:18" ht="15" x14ac:dyDescent="0.25">
      <c r="A250" s="172" t="s">
        <v>525</v>
      </c>
      <c r="B250" s="357" t="s">
        <v>789</v>
      </c>
      <c r="C250" s="153" t="s">
        <v>327</v>
      </c>
      <c r="D250" s="55" t="s">
        <v>142</v>
      </c>
      <c r="E250" s="116">
        <v>300633160</v>
      </c>
      <c r="F250" s="4" t="s">
        <v>211</v>
      </c>
      <c r="G250" s="320">
        <v>42741</v>
      </c>
      <c r="H250" s="160">
        <v>252000000</v>
      </c>
      <c r="I250" s="74">
        <f>133.4/111.82</f>
        <v>1.1929887318905386</v>
      </c>
      <c r="J250" s="76" t="s">
        <v>165</v>
      </c>
      <c r="K250" s="197">
        <f>+E250/I250</f>
        <v>251999999.63418287</v>
      </c>
      <c r="L250" s="168" t="s">
        <v>177</v>
      </c>
      <c r="M250" s="54"/>
      <c r="N250" s="1" t="s">
        <v>905</v>
      </c>
    </row>
    <row r="251" spans="1:18" ht="15" x14ac:dyDescent="0.25">
      <c r="A251" s="172" t="s">
        <v>525</v>
      </c>
      <c r="B251" s="357" t="s">
        <v>788</v>
      </c>
      <c r="C251" s="153" t="s">
        <v>327</v>
      </c>
      <c r="D251" s="55" t="s">
        <v>142</v>
      </c>
      <c r="E251" s="116">
        <v>73891969</v>
      </c>
      <c r="F251" s="4" t="s">
        <v>212</v>
      </c>
      <c r="G251" s="320">
        <v>42913</v>
      </c>
      <c r="H251" s="160">
        <v>60000000</v>
      </c>
      <c r="I251" s="74">
        <f>137.71/111.82</f>
        <v>1.2315328206045431</v>
      </c>
      <c r="J251" s="76" t="s">
        <v>213</v>
      </c>
      <c r="K251" s="197">
        <f>+E251/I251</f>
        <v>59999999.808147557</v>
      </c>
      <c r="L251" s="168" t="s">
        <v>177</v>
      </c>
      <c r="M251" s="54"/>
      <c r="N251" s="1" t="s">
        <v>905</v>
      </c>
    </row>
    <row r="252" spans="1:18" ht="15" x14ac:dyDescent="0.25">
      <c r="A252" s="172" t="s">
        <v>525</v>
      </c>
      <c r="B252" s="357" t="s">
        <v>787</v>
      </c>
      <c r="C252" s="153" t="s">
        <v>327</v>
      </c>
      <c r="D252" s="55" t="s">
        <v>142</v>
      </c>
      <c r="E252" s="116">
        <v>74503666</v>
      </c>
      <c r="F252" s="4" t="s">
        <v>214</v>
      </c>
      <c r="G252" s="320">
        <v>43116</v>
      </c>
      <c r="H252" s="160">
        <v>60000000</v>
      </c>
      <c r="I252" s="74">
        <f>138.85/111.82</f>
        <v>1.2417277767841173</v>
      </c>
      <c r="J252" s="76" t="s">
        <v>215</v>
      </c>
      <c r="K252" s="197">
        <f>+E252/I252</f>
        <v>59999999.511127122</v>
      </c>
      <c r="L252" s="168" t="s">
        <v>638</v>
      </c>
      <c r="M252" s="54"/>
    </row>
    <row r="253" spans="1:18" ht="15" x14ac:dyDescent="0.25">
      <c r="A253" s="172" t="s">
        <v>525</v>
      </c>
      <c r="B253" s="357" t="s">
        <v>786</v>
      </c>
      <c r="C253" s="153" t="s">
        <v>327</v>
      </c>
      <c r="D253" s="55" t="s">
        <v>142</v>
      </c>
      <c r="E253" s="116">
        <f>387419066-74503667</f>
        <v>312915399</v>
      </c>
      <c r="F253" s="4" t="s">
        <v>216</v>
      </c>
      <c r="G253" s="320">
        <v>43116</v>
      </c>
      <c r="H253" s="160">
        <v>252000000</v>
      </c>
      <c r="I253" s="74">
        <f>138.85/111.82</f>
        <v>1.2417277767841173</v>
      </c>
      <c r="J253" s="76" t="s">
        <v>215</v>
      </c>
      <c r="K253" s="197">
        <f>+E253/I253</f>
        <v>251999999.39632699</v>
      </c>
      <c r="L253" s="168" t="s">
        <v>217</v>
      </c>
      <c r="M253" s="54" t="s">
        <v>898</v>
      </c>
      <c r="N253" s="166" t="s">
        <v>904</v>
      </c>
    </row>
    <row r="254" spans="1:18" ht="15" x14ac:dyDescent="0.25">
      <c r="A254" s="172" t="s">
        <v>525</v>
      </c>
      <c r="B254" s="357" t="s">
        <v>785</v>
      </c>
      <c r="C254" s="153" t="s">
        <v>327</v>
      </c>
      <c r="D254" s="55" t="s">
        <v>142</v>
      </c>
      <c r="E254" s="210">
        <v>76344124.489999995</v>
      </c>
      <c r="F254" s="4" t="s">
        <v>297</v>
      </c>
      <c r="G254" s="320">
        <v>43305</v>
      </c>
      <c r="H254" s="160">
        <v>60000000</v>
      </c>
      <c r="I254" s="74">
        <f>142.28/111.82</f>
        <v>1.272402074763012</v>
      </c>
      <c r="J254" s="76" t="s">
        <v>298</v>
      </c>
      <c r="K254" s="197">
        <f>+E254/I254</f>
        <v>60000000.003315993</v>
      </c>
      <c r="L254" s="168" t="s">
        <v>638</v>
      </c>
      <c r="M254" s="54" t="s">
        <v>872</v>
      </c>
      <c r="N254" s="166" t="s">
        <v>903</v>
      </c>
    </row>
    <row r="255" spans="1:18" ht="15" x14ac:dyDescent="0.25">
      <c r="A255" s="172" t="s">
        <v>525</v>
      </c>
      <c r="B255" s="357" t="s">
        <v>784</v>
      </c>
      <c r="C255" s="153" t="s">
        <v>327</v>
      </c>
      <c r="D255" s="55" t="s">
        <v>142</v>
      </c>
      <c r="E255" s="210">
        <v>76644607.900017902</v>
      </c>
      <c r="F255" s="4" t="s">
        <v>639</v>
      </c>
      <c r="G255" s="320">
        <v>43445</v>
      </c>
      <c r="H255" s="160">
        <f>60000000</f>
        <v>60000000</v>
      </c>
      <c r="I255" s="74">
        <f>142.84/111.82</f>
        <v>1.2774101234126276</v>
      </c>
      <c r="J255" s="76" t="s">
        <v>328</v>
      </c>
      <c r="K255" s="197">
        <f>+E255/I255</f>
        <v>60000000.387706533</v>
      </c>
      <c r="L255" s="168" t="s">
        <v>177</v>
      </c>
      <c r="M255" s="863" t="s">
        <v>902</v>
      </c>
    </row>
    <row r="256" spans="1:18" ht="15" x14ac:dyDescent="0.25">
      <c r="A256" s="172" t="s">
        <v>525</v>
      </c>
      <c r="B256" s="357" t="s">
        <v>783</v>
      </c>
      <c r="C256" s="153" t="s">
        <v>327</v>
      </c>
      <c r="D256" s="55" t="s">
        <v>142</v>
      </c>
      <c r="E256" s="210">
        <v>321907351.09998214</v>
      </c>
      <c r="F256" s="4" t="s">
        <v>639</v>
      </c>
      <c r="G256" s="320">
        <v>43445</v>
      </c>
      <c r="H256" s="160">
        <v>252000000</v>
      </c>
      <c r="I256" s="74">
        <f>142.84/111.82</f>
        <v>1.2774101234126276</v>
      </c>
      <c r="J256" s="76" t="s">
        <v>328</v>
      </c>
      <c r="K256" s="197">
        <f>+E256/I256</f>
        <v>252000000</v>
      </c>
      <c r="L256" s="168" t="s">
        <v>177</v>
      </c>
      <c r="M256" s="864"/>
    </row>
    <row r="257" spans="1:18" ht="15" x14ac:dyDescent="0.25">
      <c r="A257" s="172" t="s">
        <v>525</v>
      </c>
      <c r="B257" s="357" t="s">
        <v>782</v>
      </c>
      <c r="C257" s="153" t="s">
        <v>327</v>
      </c>
      <c r="D257" s="55" t="s">
        <v>142</v>
      </c>
      <c r="E257" s="210">
        <v>79133889</v>
      </c>
      <c r="F257" s="4" t="s">
        <v>640</v>
      </c>
      <c r="G257" s="320">
        <v>43686</v>
      </c>
      <c r="H257" s="160">
        <v>60000000</v>
      </c>
      <c r="I257" s="74">
        <f>102.71/78.05</f>
        <v>1.3159513132607303</v>
      </c>
      <c r="J257" s="76" t="s">
        <v>418</v>
      </c>
      <c r="K257" s="197">
        <f>+E257/I257</f>
        <v>60134359.2293837</v>
      </c>
      <c r="L257" s="168" t="s">
        <v>638</v>
      </c>
      <c r="M257" s="54" t="s">
        <v>901</v>
      </c>
    </row>
    <row r="258" spans="1:18" ht="15" x14ac:dyDescent="0.25">
      <c r="A258" s="172" t="s">
        <v>525</v>
      </c>
      <c r="B258" s="357" t="s">
        <v>781</v>
      </c>
      <c r="C258" s="153" t="s">
        <v>327</v>
      </c>
      <c r="D258" s="55" t="s">
        <v>142</v>
      </c>
      <c r="E258" s="210">
        <v>333395516</v>
      </c>
      <c r="F258" s="4" t="s">
        <v>466</v>
      </c>
      <c r="G258" s="320">
        <v>43748</v>
      </c>
      <c r="H258" s="160">
        <v>252000000</v>
      </c>
      <c r="I258" s="74">
        <f>103.26/78.05</f>
        <v>1.322998078155029</v>
      </c>
      <c r="J258" s="76" t="s">
        <v>459</v>
      </c>
      <c r="K258" s="197">
        <f>+E258/I258</f>
        <v>252000000.23048612</v>
      </c>
      <c r="L258" s="168" t="s">
        <v>641</v>
      </c>
      <c r="M258" s="54" t="s">
        <v>900</v>
      </c>
    </row>
    <row r="259" spans="1:18" ht="15" x14ac:dyDescent="0.25">
      <c r="A259" s="172" t="s">
        <v>525</v>
      </c>
      <c r="B259" s="357" t="s">
        <v>780</v>
      </c>
      <c r="C259" s="153" t="s">
        <v>327</v>
      </c>
      <c r="D259" s="55" t="s">
        <v>142</v>
      </c>
      <c r="E259" s="210">
        <v>79795004</v>
      </c>
      <c r="F259" s="4" t="s">
        <v>642</v>
      </c>
      <c r="G259" s="320">
        <v>43844</v>
      </c>
      <c r="H259" s="160">
        <v>60000000</v>
      </c>
      <c r="I259" s="74">
        <f>103.8/78.05</f>
        <v>1.3299167200512492</v>
      </c>
      <c r="J259" s="76" t="s">
        <v>470</v>
      </c>
      <c r="K259" s="197">
        <f>+E259/I259</f>
        <v>60000000.599229291</v>
      </c>
      <c r="L259" s="168" t="s">
        <v>638</v>
      </c>
      <c r="M259" s="54" t="s">
        <v>888</v>
      </c>
    </row>
    <row r="260" spans="1:18" s="2" customFormat="1" ht="15" x14ac:dyDescent="0.25">
      <c r="A260" s="172" t="s">
        <v>525</v>
      </c>
      <c r="B260" s="357" t="s">
        <v>779</v>
      </c>
      <c r="C260" s="208" t="s">
        <v>327</v>
      </c>
      <c r="D260" s="55" t="s">
        <v>142</v>
      </c>
      <c r="E260" s="206">
        <v>80694426.650000006</v>
      </c>
      <c r="F260" s="209" t="s">
        <v>643</v>
      </c>
      <c r="G260" s="323">
        <v>44026</v>
      </c>
      <c r="H260" s="205">
        <v>60000000</v>
      </c>
      <c r="I260" s="207">
        <f>104.97/78.05</f>
        <v>1.3449071108263935</v>
      </c>
      <c r="J260" s="76" t="s">
        <v>631</v>
      </c>
      <c r="K260" s="197">
        <f>+E260/I260</f>
        <v>60000000.000309609</v>
      </c>
      <c r="L260" s="168" t="s">
        <v>177</v>
      </c>
      <c r="M260" s="54" t="s">
        <v>899</v>
      </c>
      <c r="O260" s="22"/>
      <c r="P260" s="22"/>
      <c r="Q260" s="22"/>
      <c r="R260" s="22"/>
    </row>
    <row r="261" spans="1:18" ht="15" x14ac:dyDescent="0.25">
      <c r="A261" s="172" t="s">
        <v>525</v>
      </c>
      <c r="B261" s="849" t="s">
        <v>778</v>
      </c>
      <c r="C261" s="208" t="s">
        <v>327</v>
      </c>
      <c r="D261" s="55" t="s">
        <v>142</v>
      </c>
      <c r="E261" s="206">
        <v>338884304.93000001</v>
      </c>
      <c r="F261" s="4" t="s">
        <v>777</v>
      </c>
      <c r="G261" s="323">
        <v>44118</v>
      </c>
      <c r="H261" s="861">
        <v>252000000</v>
      </c>
      <c r="I261" s="207">
        <f>105.29/78.05</f>
        <v>1.3490070467648945</v>
      </c>
      <c r="J261" s="76" t="s">
        <v>776</v>
      </c>
      <c r="K261" s="197">
        <f>+E261/I261</f>
        <v>251210181.4017143</v>
      </c>
      <c r="L261" s="168" t="s">
        <v>775</v>
      </c>
      <c r="M261" s="54" t="s">
        <v>760</v>
      </c>
    </row>
    <row r="262" spans="1:18" ht="15" x14ac:dyDescent="0.25">
      <c r="A262" s="172" t="s">
        <v>525</v>
      </c>
      <c r="B262" s="850"/>
      <c r="C262" s="208" t="s">
        <v>327</v>
      </c>
      <c r="D262" s="55" t="s">
        <v>142</v>
      </c>
      <c r="E262" s="206">
        <v>1065471</v>
      </c>
      <c r="F262" s="4" t="s">
        <v>816</v>
      </c>
      <c r="G262" s="323">
        <v>44134</v>
      </c>
      <c r="H262" s="862"/>
      <c r="I262" s="207">
        <f>105.29/78.05</f>
        <v>1.3490070467648945</v>
      </c>
      <c r="J262" s="76" t="s">
        <v>776</v>
      </c>
      <c r="K262" s="197">
        <f>+E262/I262</f>
        <v>789818.70595498139</v>
      </c>
      <c r="L262" s="168" t="s">
        <v>177</v>
      </c>
      <c r="M262" s="54" t="s">
        <v>813</v>
      </c>
    </row>
    <row r="263" spans="1:18" ht="15" x14ac:dyDescent="0.25">
      <c r="A263" s="172" t="s">
        <v>525</v>
      </c>
      <c r="B263" s="849" t="s">
        <v>1040</v>
      </c>
      <c r="C263" s="855" t="s">
        <v>327</v>
      </c>
      <c r="D263" s="859" t="s">
        <v>142</v>
      </c>
      <c r="E263" s="206">
        <v>81153415.859999999</v>
      </c>
      <c r="F263" s="857" t="s">
        <v>1053</v>
      </c>
      <c r="G263" s="323">
        <v>44239</v>
      </c>
      <c r="H263" s="868">
        <v>60000000</v>
      </c>
      <c r="I263" s="322">
        <f>[29]IPC!$T$10/78.05</f>
        <v>1.3569506726457399</v>
      </c>
      <c r="J263" s="301" t="s">
        <v>1042</v>
      </c>
      <c r="K263" s="225">
        <f>+E263/I263</f>
        <v>59805722.857832126</v>
      </c>
      <c r="L263" s="845" t="s">
        <v>1111</v>
      </c>
      <c r="M263" s="54" t="s">
        <v>1049</v>
      </c>
    </row>
    <row r="264" spans="1:18" ht="15" x14ac:dyDescent="0.25">
      <c r="A264" s="172" t="s">
        <v>525</v>
      </c>
      <c r="B264" s="850"/>
      <c r="C264" s="856"/>
      <c r="D264" s="860"/>
      <c r="E264" s="206">
        <f>331023.61-$E$271</f>
        <v>263624.49874438561</v>
      </c>
      <c r="F264" s="858"/>
      <c r="G264" s="323">
        <v>44267</v>
      </c>
      <c r="H264" s="869"/>
      <c r="I264" s="322">
        <f>[29]IPC!$T$10/78.05</f>
        <v>1.3569506726457399</v>
      </c>
      <c r="J264" s="301" t="s">
        <v>1042</v>
      </c>
      <c r="K264" s="225">
        <f>+E264/I264</f>
        <v>194277.14216787176</v>
      </c>
      <c r="L264" s="846"/>
      <c r="M264" s="54" t="s">
        <v>1075</v>
      </c>
    </row>
    <row r="265" spans="1:18" ht="15" hidden="1" outlineLevel="1" x14ac:dyDescent="0.25">
      <c r="A265" s="172" t="s">
        <v>525</v>
      </c>
      <c r="B265" s="357"/>
      <c r="C265" s="208"/>
      <c r="D265" s="55"/>
      <c r="E265" s="206"/>
      <c r="F265" s="4"/>
      <c r="G265" s="323"/>
      <c r="H265" s="205"/>
      <c r="I265" s="322"/>
      <c r="J265" s="301"/>
      <c r="K265" s="225"/>
      <c r="L265" s="168"/>
      <c r="M265" s="54"/>
    </row>
    <row r="266" spans="1:18" ht="15" hidden="1" outlineLevel="1" x14ac:dyDescent="0.25">
      <c r="A266" s="172" t="s">
        <v>525</v>
      </c>
      <c r="B266" s="357"/>
      <c r="C266" s="208"/>
      <c r="D266" s="55"/>
      <c r="E266" s="206"/>
      <c r="F266" s="4"/>
      <c r="G266" s="323"/>
      <c r="H266" s="205"/>
      <c r="I266" s="322"/>
      <c r="J266" s="301"/>
      <c r="K266" s="225"/>
      <c r="L266" s="168"/>
      <c r="M266" s="54"/>
    </row>
    <row r="267" spans="1:18" ht="15" hidden="1" outlineLevel="1" x14ac:dyDescent="0.25">
      <c r="A267" s="172" t="s">
        <v>525</v>
      </c>
      <c r="B267" s="357"/>
      <c r="C267" s="208"/>
      <c r="D267" s="55"/>
      <c r="E267" s="206"/>
      <c r="F267" s="4"/>
      <c r="G267" s="323"/>
      <c r="H267" s="205"/>
      <c r="I267" s="322"/>
      <c r="J267" s="301"/>
      <c r="K267" s="225"/>
      <c r="L267" s="168"/>
      <c r="M267" s="54"/>
    </row>
    <row r="268" spans="1:18" ht="15" hidden="1" outlineLevel="1" x14ac:dyDescent="0.25">
      <c r="A268" s="172" t="s">
        <v>525</v>
      </c>
      <c r="B268" s="357"/>
      <c r="C268" s="208"/>
      <c r="D268" s="55"/>
      <c r="E268" s="206"/>
      <c r="F268" s="4"/>
      <c r="G268" s="323"/>
      <c r="H268" s="205"/>
      <c r="I268" s="322"/>
      <c r="J268" s="301"/>
      <c r="K268" s="225"/>
      <c r="L268" s="168"/>
      <c r="M268" s="54"/>
    </row>
    <row r="269" spans="1:18" ht="15" hidden="1" outlineLevel="1" x14ac:dyDescent="0.25">
      <c r="A269" s="172" t="s">
        <v>525</v>
      </c>
      <c r="B269" s="357"/>
      <c r="C269" s="208"/>
      <c r="D269" s="55"/>
      <c r="E269" s="206"/>
      <c r="F269" s="4"/>
      <c r="G269" s="323"/>
      <c r="H269" s="205"/>
      <c r="I269" s="322"/>
      <c r="J269" s="301"/>
      <c r="K269" s="225"/>
      <c r="L269" s="168"/>
      <c r="M269" s="54"/>
    </row>
    <row r="270" spans="1:18" ht="15" collapsed="1" x14ac:dyDescent="0.25">
      <c r="A270" s="172" t="s">
        <v>525</v>
      </c>
      <c r="B270" s="199" t="s">
        <v>1110</v>
      </c>
      <c r="C270" s="208"/>
      <c r="D270" s="55"/>
      <c r="E270" s="206"/>
      <c r="F270" s="4"/>
      <c r="G270" s="323"/>
      <c r="H270" s="205"/>
      <c r="I270" s="322"/>
      <c r="J270" s="301"/>
      <c r="K270" s="225"/>
      <c r="L270" s="168"/>
      <c r="M270" s="54"/>
    </row>
    <row r="271" spans="1:18" ht="15" x14ac:dyDescent="0.25">
      <c r="A271" s="172" t="s">
        <v>525</v>
      </c>
      <c r="B271" s="362" t="s">
        <v>1109</v>
      </c>
      <c r="C271" s="208" t="s">
        <v>1108</v>
      </c>
      <c r="D271" s="55" t="s">
        <v>142</v>
      </c>
      <c r="E271" s="206">
        <v>67399.111255614378</v>
      </c>
      <c r="F271" s="4" t="s">
        <v>1107</v>
      </c>
      <c r="G271" s="323">
        <v>44267</v>
      </c>
      <c r="H271" s="205"/>
      <c r="I271" s="322">
        <f>[29]IPC!$T$10/78.05</f>
        <v>1.3569506726457399</v>
      </c>
      <c r="J271" s="301" t="s">
        <v>1042</v>
      </c>
      <c r="K271" s="225">
        <f>+E271/I271</f>
        <v>49669.536715142123</v>
      </c>
      <c r="L271" s="168" t="s">
        <v>1106</v>
      </c>
      <c r="M271" s="54" t="s">
        <v>1075</v>
      </c>
    </row>
    <row r="272" spans="1:18" ht="15" hidden="1" outlineLevel="1" x14ac:dyDescent="0.25">
      <c r="A272" s="172" t="s">
        <v>525</v>
      </c>
      <c r="B272" s="357"/>
      <c r="C272" s="208"/>
      <c r="D272" s="55"/>
      <c r="E272" s="206"/>
      <c r="F272" s="4"/>
      <c r="G272" s="323"/>
      <c r="H272" s="205"/>
      <c r="I272" s="322"/>
      <c r="J272" s="301"/>
      <c r="K272" s="225"/>
      <c r="L272" s="168"/>
      <c r="M272" s="54"/>
    </row>
    <row r="273" spans="1:18" ht="15" hidden="1" outlineLevel="1" x14ac:dyDescent="0.25">
      <c r="A273" s="172" t="s">
        <v>525</v>
      </c>
      <c r="B273" s="357"/>
      <c r="C273" s="208"/>
      <c r="D273" s="55"/>
      <c r="E273" s="206"/>
      <c r="F273" s="4"/>
      <c r="G273" s="323"/>
      <c r="H273" s="205"/>
      <c r="I273" s="322"/>
      <c r="J273" s="301"/>
      <c r="K273" s="225"/>
      <c r="L273" s="168"/>
      <c r="M273" s="54"/>
    </row>
    <row r="274" spans="1:18" s="173" customFormat="1" ht="45" collapsed="1" x14ac:dyDescent="0.25">
      <c r="A274" s="173" t="s">
        <v>475</v>
      </c>
      <c r="B274" s="364" t="s">
        <v>218</v>
      </c>
      <c r="C274" s="364"/>
      <c r="D274" s="364"/>
      <c r="E274" s="364"/>
      <c r="F274" s="364"/>
      <c r="G274" s="315"/>
      <c r="H274" s="364"/>
      <c r="I274" s="364"/>
      <c r="J274" s="364"/>
      <c r="K274" s="364"/>
      <c r="L274" s="364"/>
      <c r="M274" s="175"/>
      <c r="O274" s="174"/>
      <c r="P274" s="174"/>
      <c r="Q274" s="174"/>
      <c r="R274" s="174"/>
    </row>
    <row r="275" spans="1:18" s="173" customFormat="1" ht="15" x14ac:dyDescent="0.25">
      <c r="A275" s="176" t="s">
        <v>525</v>
      </c>
      <c r="B275" s="137" t="s">
        <v>129</v>
      </c>
      <c r="C275" s="138" t="s">
        <v>130</v>
      </c>
      <c r="D275" s="138" t="s">
        <v>131</v>
      </c>
      <c r="E275" s="839" t="s">
        <v>132</v>
      </c>
      <c r="F275" s="840"/>
      <c r="G275" s="839" t="s">
        <v>133</v>
      </c>
      <c r="H275" s="844"/>
      <c r="I275" s="844"/>
      <c r="J275" s="844"/>
      <c r="K275" s="840"/>
      <c r="L275" s="139" t="s">
        <v>96</v>
      </c>
      <c r="M275" s="139" t="s">
        <v>756</v>
      </c>
      <c r="O275" s="174"/>
      <c r="P275" s="174"/>
      <c r="Q275" s="174"/>
      <c r="R275" s="174"/>
    </row>
    <row r="276" spans="1:18" s="173" customFormat="1" ht="45" x14ac:dyDescent="0.25">
      <c r="A276" s="176" t="s">
        <v>525</v>
      </c>
      <c r="B276" s="137"/>
      <c r="C276" s="138"/>
      <c r="D276" s="138"/>
      <c r="E276" s="140" t="s">
        <v>134</v>
      </c>
      <c r="F276" s="140" t="s">
        <v>135</v>
      </c>
      <c r="G276" s="314" t="s">
        <v>599</v>
      </c>
      <c r="H276" s="140" t="s">
        <v>136</v>
      </c>
      <c r="I276" s="140" t="s">
        <v>137</v>
      </c>
      <c r="J276" s="140" t="s">
        <v>138</v>
      </c>
      <c r="K276" s="140" t="s">
        <v>139</v>
      </c>
      <c r="L276" s="139"/>
      <c r="M276" s="175"/>
      <c r="O276" s="138" t="s">
        <v>774</v>
      </c>
      <c r="P276" s="138" t="str">
        <f>+H276</f>
        <v>Aporte establecido contractual</v>
      </c>
      <c r="Q276" s="138" t="str">
        <f>+E276</f>
        <v>Aporte consignado
pesos corrientes</v>
      </c>
      <c r="R276" s="138" t="str">
        <f>+K276</f>
        <v>Aportes efectuados en pesos del mes de referencia</v>
      </c>
    </row>
    <row r="277" spans="1:18" ht="15" x14ac:dyDescent="0.25">
      <c r="A277" s="172" t="s">
        <v>525</v>
      </c>
      <c r="B277" s="357" t="s">
        <v>140</v>
      </c>
      <c r="C277" s="153" t="s">
        <v>50</v>
      </c>
      <c r="D277" s="55" t="s">
        <v>142</v>
      </c>
      <c r="E277" s="345">
        <v>1137653386</v>
      </c>
      <c r="F277" s="4" t="s">
        <v>219</v>
      </c>
      <c r="G277" s="320">
        <v>42913</v>
      </c>
      <c r="H277" s="160">
        <v>923770253.59000003</v>
      </c>
      <c r="I277" s="39">
        <f>137.71/111.82</f>
        <v>1.2315328206045431</v>
      </c>
      <c r="J277" s="75" t="s">
        <v>184</v>
      </c>
      <c r="K277" s="197">
        <f>+E277/I277</f>
        <v>923770253.59465539</v>
      </c>
      <c r="L277" s="168" t="s">
        <v>177</v>
      </c>
      <c r="M277" s="54"/>
      <c r="N277" s="332">
        <f>+H277-K277+M276</f>
        <v>-4.6553611755371094E-3</v>
      </c>
      <c r="P277" s="204"/>
      <c r="Q277" s="204"/>
      <c r="R277" s="204"/>
    </row>
    <row r="278" spans="1:18" ht="15" x14ac:dyDescent="0.25">
      <c r="A278" s="172" t="s">
        <v>525</v>
      </c>
      <c r="B278" s="357" t="s">
        <v>144</v>
      </c>
      <c r="C278" s="154" t="s">
        <v>50</v>
      </c>
      <c r="D278" s="55" t="s">
        <v>142</v>
      </c>
      <c r="E278" s="345">
        <v>1138975183</v>
      </c>
      <c r="F278" s="4" t="s">
        <v>220</v>
      </c>
      <c r="G278" s="320">
        <v>42942</v>
      </c>
      <c r="H278" s="160">
        <v>923770253.59000003</v>
      </c>
      <c r="I278" s="39">
        <f>137.87/111.82</f>
        <v>1.2329636916472904</v>
      </c>
      <c r="J278" s="75" t="s">
        <v>186</v>
      </c>
      <c r="K278" s="197">
        <f>+E278/I278</f>
        <v>923770254.31972146</v>
      </c>
      <c r="L278" s="168" t="s">
        <v>177</v>
      </c>
      <c r="M278" s="54"/>
      <c r="N278" s="332">
        <f>+H278-K278+N277</f>
        <v>-0.73437678813934326</v>
      </c>
      <c r="P278" s="203">
        <f>SUM(H277:H346)</f>
        <v>109755861542.93999</v>
      </c>
      <c r="Q278" s="203">
        <f>SUM(E277:E346)</f>
        <v>142699853051.91003</v>
      </c>
      <c r="R278" s="203">
        <f>SUM(K277:K346)</f>
        <v>109784241512.3223</v>
      </c>
    </row>
    <row r="279" spans="1:18" ht="15" x14ac:dyDescent="0.25">
      <c r="A279" s="172" t="s">
        <v>525</v>
      </c>
      <c r="B279" s="357" t="s">
        <v>145</v>
      </c>
      <c r="C279" s="154" t="s">
        <v>50</v>
      </c>
      <c r="D279" s="55" t="s">
        <v>142</v>
      </c>
      <c r="E279" s="345">
        <v>1139966530</v>
      </c>
      <c r="F279" s="4" t="s">
        <v>221</v>
      </c>
      <c r="G279" s="320">
        <v>42984</v>
      </c>
      <c r="H279" s="160">
        <v>923770253.59000003</v>
      </c>
      <c r="I279" s="39">
        <f>137.99/111.82</f>
        <v>1.2340368449293508</v>
      </c>
      <c r="J279" s="75" t="s">
        <v>222</v>
      </c>
      <c r="K279" s="197">
        <f>+E279/I279</f>
        <v>923770254.25465608</v>
      </c>
      <c r="L279" s="168" t="s">
        <v>177</v>
      </c>
      <c r="M279" s="54"/>
      <c r="N279" s="332">
        <f>+H279-K279+N278</f>
        <v>-1.3990328311920166</v>
      </c>
    </row>
    <row r="280" spans="1:18" ht="15" x14ac:dyDescent="0.25">
      <c r="A280" s="172" t="s">
        <v>525</v>
      </c>
      <c r="B280" s="357" t="s">
        <v>146</v>
      </c>
      <c r="C280" s="154" t="s">
        <v>50</v>
      </c>
      <c r="D280" s="55" t="s">
        <v>142</v>
      </c>
      <c r="E280" s="345">
        <v>1140462203</v>
      </c>
      <c r="F280" s="4" t="s">
        <v>223</v>
      </c>
      <c r="G280" s="320">
        <v>43017</v>
      </c>
      <c r="H280" s="160">
        <v>923770253.59000003</v>
      </c>
      <c r="I280" s="39">
        <f>138.05/111.82</f>
        <v>1.2345734215703812</v>
      </c>
      <c r="J280" s="75" t="s">
        <v>224</v>
      </c>
      <c r="K280" s="197">
        <f>+E280/I280</f>
        <v>923770253.81716752</v>
      </c>
      <c r="L280" s="168" t="s">
        <v>177</v>
      </c>
      <c r="M280" s="54"/>
      <c r="N280" s="332">
        <f>+H280-K280+N279</f>
        <v>-1.6262003183364868</v>
      </c>
    </row>
    <row r="281" spans="1:18" ht="15" x14ac:dyDescent="0.25">
      <c r="A281" s="172" t="s">
        <v>525</v>
      </c>
      <c r="B281" s="357" t="s">
        <v>147</v>
      </c>
      <c r="C281" s="154" t="s">
        <v>50</v>
      </c>
      <c r="D281" s="55" t="s">
        <v>142</v>
      </c>
      <c r="E281" s="345">
        <v>1140627428</v>
      </c>
      <c r="F281" s="4" t="s">
        <v>225</v>
      </c>
      <c r="G281" s="320">
        <v>43053</v>
      </c>
      <c r="H281" s="160">
        <v>923770253.59000003</v>
      </c>
      <c r="I281" s="39">
        <f>138.07/111.82</f>
        <v>1.2347522804507245</v>
      </c>
      <c r="J281" s="75" t="s">
        <v>226</v>
      </c>
      <c r="K281" s="197">
        <f>+E281/I281</f>
        <v>923770254.21134198</v>
      </c>
      <c r="L281" s="168" t="s">
        <v>177</v>
      </c>
      <c r="M281" s="54"/>
      <c r="N281" s="332">
        <f>+H281-K281+N280</f>
        <v>-2.2475422620773315</v>
      </c>
      <c r="O281" s="865"/>
      <c r="P281" s="865"/>
      <c r="Q281" s="865"/>
    </row>
    <row r="282" spans="1:18" ht="15" x14ac:dyDescent="0.25">
      <c r="A282" s="172" t="s">
        <v>525</v>
      </c>
      <c r="B282" s="357" t="s">
        <v>148</v>
      </c>
      <c r="C282" s="154" t="s">
        <v>50</v>
      </c>
      <c r="D282" s="55" t="s">
        <v>142</v>
      </c>
      <c r="E282" s="345">
        <v>1142692734</v>
      </c>
      <c r="F282" s="4" t="s">
        <v>227</v>
      </c>
      <c r="G282" s="320">
        <v>43023</v>
      </c>
      <c r="H282" s="160">
        <v>923770253.59000003</v>
      </c>
      <c r="I282" s="39">
        <f>138.32/111.82</f>
        <v>1.2369880164550171</v>
      </c>
      <c r="J282" s="75" t="s">
        <v>228</v>
      </c>
      <c r="K282" s="197">
        <f>+E282/I282</f>
        <v>923770253.87420464</v>
      </c>
      <c r="L282" s="168" t="s">
        <v>177</v>
      </c>
      <c r="M282" s="54"/>
      <c r="N282" s="332">
        <f>+H282-K282+N281</f>
        <v>-2.5317468643188477</v>
      </c>
    </row>
    <row r="283" spans="1:18" ht="15" x14ac:dyDescent="0.25">
      <c r="A283" s="172" t="s">
        <v>525</v>
      </c>
      <c r="B283" s="357" t="s">
        <v>149</v>
      </c>
      <c r="C283" s="154" t="s">
        <v>50</v>
      </c>
      <c r="D283" s="55" t="s">
        <v>142</v>
      </c>
      <c r="E283" s="345">
        <v>1147071184</v>
      </c>
      <c r="F283" s="4" t="s">
        <v>229</v>
      </c>
      <c r="G283" s="320">
        <v>43116</v>
      </c>
      <c r="H283" s="160">
        <v>923770253.59000003</v>
      </c>
      <c r="I283" s="39">
        <f>138.85/111.82</f>
        <v>1.2417277767841173</v>
      </c>
      <c r="J283" s="75" t="s">
        <v>230</v>
      </c>
      <c r="K283" s="197">
        <f>+E283/I283</f>
        <v>923770254.19431043</v>
      </c>
      <c r="L283" s="168" t="s">
        <v>177</v>
      </c>
      <c r="M283" s="54" t="s">
        <v>898</v>
      </c>
      <c r="N283" s="332">
        <f>+H283-K283+N282</f>
        <v>-3.1360572576522827</v>
      </c>
    </row>
    <row r="284" spans="1:18" ht="15" x14ac:dyDescent="0.25">
      <c r="A284" s="172" t="s">
        <v>525</v>
      </c>
      <c r="B284" s="357" t="s">
        <v>150</v>
      </c>
      <c r="C284" s="154" t="s">
        <v>50</v>
      </c>
      <c r="D284" s="55" t="s">
        <v>142</v>
      </c>
      <c r="E284" s="345">
        <v>1154258450</v>
      </c>
      <c r="F284" s="4" t="s">
        <v>231</v>
      </c>
      <c r="G284" s="320">
        <v>43150</v>
      </c>
      <c r="H284" s="160">
        <v>923770253.59000003</v>
      </c>
      <c r="I284" s="39">
        <f>139.72/111.82</f>
        <v>1.2495081380790556</v>
      </c>
      <c r="J284" s="75" t="s">
        <v>232</v>
      </c>
      <c r="K284" s="197">
        <f>+E284/I284</f>
        <v>923770253.9292872</v>
      </c>
      <c r="L284" s="168" t="s">
        <v>177</v>
      </c>
      <c r="M284" s="54" t="s">
        <v>878</v>
      </c>
      <c r="N284" s="332">
        <f>+H284-K284+N283</f>
        <v>-3.4753444194793701</v>
      </c>
    </row>
    <row r="285" spans="1:18" ht="15" x14ac:dyDescent="0.25">
      <c r="A285" s="172" t="s">
        <v>525</v>
      </c>
      <c r="B285" s="357" t="s">
        <v>178</v>
      </c>
      <c r="C285" s="154" t="s">
        <v>50</v>
      </c>
      <c r="D285" s="55" t="s">
        <v>142</v>
      </c>
      <c r="E285" s="345">
        <v>1162437063</v>
      </c>
      <c r="F285" s="4" t="s">
        <v>233</v>
      </c>
      <c r="G285" s="320">
        <v>43171</v>
      </c>
      <c r="H285" s="160">
        <v>923770253.59000003</v>
      </c>
      <c r="I285" s="39">
        <f>140.71/111.82</f>
        <v>1.2583616526560546</v>
      </c>
      <c r="J285" s="75" t="s">
        <v>234</v>
      </c>
      <c r="K285" s="197">
        <f>+E285/I285</f>
        <v>923770253.60429239</v>
      </c>
      <c r="L285" s="168" t="s">
        <v>177</v>
      </c>
      <c r="M285" s="54" t="s">
        <v>897</v>
      </c>
      <c r="N285" s="332">
        <f>+H285-K285+N284</f>
        <v>-3.4896367788314819</v>
      </c>
    </row>
    <row r="286" spans="1:18" ht="15" x14ac:dyDescent="0.25">
      <c r="A286" s="172" t="s">
        <v>525</v>
      </c>
      <c r="B286" s="357" t="s">
        <v>179</v>
      </c>
      <c r="C286" s="154" t="s">
        <v>50</v>
      </c>
      <c r="D286" s="55" t="s">
        <v>142</v>
      </c>
      <c r="E286" s="345">
        <v>1165245880</v>
      </c>
      <c r="F286" s="4" t="s">
        <v>235</v>
      </c>
      <c r="G286" s="320">
        <v>43209</v>
      </c>
      <c r="H286" s="160">
        <v>923770253.59000003</v>
      </c>
      <c r="I286" s="77">
        <f>141.05/111.82</f>
        <v>1.2614022536218925</v>
      </c>
      <c r="J286" s="75" t="s">
        <v>236</v>
      </c>
      <c r="K286" s="197">
        <f>+E286/I286</f>
        <v>923770253.82204878</v>
      </c>
      <c r="L286" s="168" t="s">
        <v>177</v>
      </c>
      <c r="M286" s="54" t="s">
        <v>896</v>
      </c>
      <c r="N286" s="332">
        <f>+H286-K286+N285</f>
        <v>-3.721685528755188</v>
      </c>
    </row>
    <row r="287" spans="1:18" ht="15" x14ac:dyDescent="0.25">
      <c r="A287" s="172" t="s">
        <v>525</v>
      </c>
      <c r="B287" s="357" t="s">
        <v>180</v>
      </c>
      <c r="C287" s="154" t="s">
        <v>50</v>
      </c>
      <c r="D287" s="55" t="s">
        <v>142</v>
      </c>
      <c r="E287" s="345">
        <v>1170615677</v>
      </c>
      <c r="F287" s="4" t="s">
        <v>292</v>
      </c>
      <c r="G287" s="320">
        <v>43237</v>
      </c>
      <c r="H287" s="160">
        <v>923770253.59000003</v>
      </c>
      <c r="I287" s="77">
        <f>141.7/111.82</f>
        <v>1.2672151672330532</v>
      </c>
      <c r="J287" s="75" t="s">
        <v>199</v>
      </c>
      <c r="K287" s="197">
        <f>+E287/I287</f>
        <v>923770254.07297099</v>
      </c>
      <c r="L287" s="168" t="s">
        <v>177</v>
      </c>
      <c r="M287" s="54" t="s">
        <v>874</v>
      </c>
      <c r="N287" s="332">
        <f>+H287-K287+N286</f>
        <v>-4.2046564817428589</v>
      </c>
    </row>
    <row r="288" spans="1:18" ht="15" x14ac:dyDescent="0.25">
      <c r="A288" s="172" t="s">
        <v>525</v>
      </c>
      <c r="B288" s="357" t="s">
        <v>181</v>
      </c>
      <c r="C288" s="154" t="s">
        <v>50</v>
      </c>
      <c r="D288" s="55" t="s">
        <v>142</v>
      </c>
      <c r="E288" s="345">
        <v>1173589718</v>
      </c>
      <c r="F288" s="4" t="s">
        <v>293</v>
      </c>
      <c r="G288" s="320">
        <v>43279</v>
      </c>
      <c r="H288" s="160">
        <v>923770253.59000003</v>
      </c>
      <c r="I288" s="77">
        <f>142.06/111.82</f>
        <v>1.2704346270792346</v>
      </c>
      <c r="J288" s="75" t="s">
        <v>294</v>
      </c>
      <c r="K288" s="197">
        <f>+E288/I288</f>
        <v>923770253.88399255</v>
      </c>
      <c r="L288" s="168" t="s">
        <v>177</v>
      </c>
      <c r="M288" s="54" t="s">
        <v>895</v>
      </c>
      <c r="N288" s="332">
        <f>+H288-K288+N287</f>
        <v>-4.498649001121521</v>
      </c>
    </row>
    <row r="289" spans="1:14" ht="15" x14ac:dyDescent="0.25">
      <c r="A289" s="172" t="s">
        <v>525</v>
      </c>
      <c r="B289" s="357" t="s">
        <v>182</v>
      </c>
      <c r="C289" s="154" t="s">
        <v>50</v>
      </c>
      <c r="D289" s="55" t="s">
        <v>142</v>
      </c>
      <c r="E289" s="345">
        <v>1175407188</v>
      </c>
      <c r="F289" s="4" t="s">
        <v>299</v>
      </c>
      <c r="G289" s="320">
        <v>43305</v>
      </c>
      <c r="H289" s="160">
        <v>923770253.59000003</v>
      </c>
      <c r="I289" s="77">
        <f>142.28/111.82</f>
        <v>1.272402074763012</v>
      </c>
      <c r="J289" s="75" t="s">
        <v>300</v>
      </c>
      <c r="K289" s="197">
        <f>+E289/I289</f>
        <v>923770254.16193414</v>
      </c>
      <c r="L289" s="168" t="s">
        <v>177</v>
      </c>
      <c r="M289" s="54" t="s">
        <v>872</v>
      </c>
      <c r="N289" s="332">
        <f>+H289-K289+N288</f>
        <v>-5.0705831050872803</v>
      </c>
    </row>
    <row r="290" spans="1:14" ht="15" x14ac:dyDescent="0.25">
      <c r="A290" s="172" t="s">
        <v>525</v>
      </c>
      <c r="B290" s="357" t="s">
        <v>183</v>
      </c>
      <c r="C290" s="154" t="s">
        <v>50</v>
      </c>
      <c r="D290" s="55" t="s">
        <v>142</v>
      </c>
      <c r="E290" s="345">
        <v>1173920167</v>
      </c>
      <c r="F290" s="4" t="s">
        <v>302</v>
      </c>
      <c r="G290" s="320">
        <v>43333</v>
      </c>
      <c r="H290" s="160">
        <v>923770253.59000003</v>
      </c>
      <c r="I290" s="77">
        <f>142.1/111.82</f>
        <v>1.2707923448399214</v>
      </c>
      <c r="J290" s="75" t="s">
        <v>303</v>
      </c>
      <c r="K290" s="197">
        <f>+E290/I290</f>
        <v>923770253.86305404</v>
      </c>
      <c r="L290" s="168" t="s">
        <v>177</v>
      </c>
      <c r="M290" s="54" t="s">
        <v>894</v>
      </c>
      <c r="N290" s="332">
        <f>+H290-K290+N289</f>
        <v>-5.3436371088027954</v>
      </c>
    </row>
    <row r="291" spans="1:14" ht="28.5" x14ac:dyDescent="0.25">
      <c r="A291" s="172" t="s">
        <v>525</v>
      </c>
      <c r="B291" s="357" t="s">
        <v>185</v>
      </c>
      <c r="C291" s="154" t="s">
        <v>50</v>
      </c>
      <c r="D291" s="55" t="s">
        <v>142</v>
      </c>
      <c r="E291" s="345">
        <v>1177224657</v>
      </c>
      <c r="F291" s="4" t="s">
        <v>313</v>
      </c>
      <c r="G291" s="320">
        <v>43384</v>
      </c>
      <c r="H291" s="160">
        <v>923770253.59000003</v>
      </c>
      <c r="I291" s="77">
        <f>142.5/111.82</f>
        <v>1.2743695224467895</v>
      </c>
      <c r="J291" s="75" t="s">
        <v>316</v>
      </c>
      <c r="K291" s="197">
        <f>+E291/I291</f>
        <v>923770253.65431583</v>
      </c>
      <c r="L291" s="168" t="s">
        <v>644</v>
      </c>
      <c r="M291" s="54" t="s">
        <v>869</v>
      </c>
      <c r="N291" s="332">
        <f>+H291-K291+N290</f>
        <v>-5.4079529047012329</v>
      </c>
    </row>
    <row r="292" spans="1:14" ht="15" x14ac:dyDescent="0.25">
      <c r="A292" s="172" t="s">
        <v>525</v>
      </c>
      <c r="B292" s="357" t="s">
        <v>187</v>
      </c>
      <c r="C292" s="154" t="s">
        <v>50</v>
      </c>
      <c r="D292" s="55" t="s">
        <v>142</v>
      </c>
      <c r="E292" s="345">
        <v>1177224657</v>
      </c>
      <c r="F292" s="4" t="s">
        <v>317</v>
      </c>
      <c r="G292" s="320">
        <v>43384</v>
      </c>
      <c r="H292" s="160">
        <v>923770253.59000003</v>
      </c>
      <c r="I292" s="77">
        <f>142.5/111.82</f>
        <v>1.2743695224467895</v>
      </c>
      <c r="J292" s="75" t="s">
        <v>318</v>
      </c>
      <c r="K292" s="197">
        <f>+E292/I292</f>
        <v>923770253.65431583</v>
      </c>
      <c r="L292" s="168" t="s">
        <v>177</v>
      </c>
      <c r="M292" s="54" t="s">
        <v>869</v>
      </c>
      <c r="N292" s="332">
        <f>+H292-K292+N291</f>
        <v>-5.4722687005996704</v>
      </c>
    </row>
    <row r="293" spans="1:14" ht="15" x14ac:dyDescent="0.25">
      <c r="A293" s="172" t="s">
        <v>525</v>
      </c>
      <c r="B293" s="357" t="s">
        <v>189</v>
      </c>
      <c r="C293" s="154" t="s">
        <v>50</v>
      </c>
      <c r="D293" s="55" t="s">
        <v>142</v>
      </c>
      <c r="E293" s="345">
        <v>1178629066</v>
      </c>
      <c r="F293" s="4" t="s">
        <v>321</v>
      </c>
      <c r="G293" s="320">
        <v>43431</v>
      </c>
      <c r="H293" s="160">
        <v>923770253.59000003</v>
      </c>
      <c r="I293" s="77">
        <f>142.67/111.82</f>
        <v>1.2758898229297084</v>
      </c>
      <c r="J293" s="75" t="s">
        <v>318</v>
      </c>
      <c r="K293" s="197">
        <f>+E293/I293</f>
        <v>923770254.15378153</v>
      </c>
      <c r="L293" s="168" t="s">
        <v>177</v>
      </c>
      <c r="M293" s="54" t="s">
        <v>867</v>
      </c>
      <c r="N293" s="332">
        <f>+H293-K293+N292</f>
        <v>-6.0360502004623413</v>
      </c>
    </row>
    <row r="294" spans="1:14" ht="15" x14ac:dyDescent="0.25">
      <c r="A294" s="172" t="s">
        <v>525</v>
      </c>
      <c r="B294" s="357" t="s">
        <v>191</v>
      </c>
      <c r="C294" s="154" t="s">
        <v>50</v>
      </c>
      <c r="D294" s="55" t="s">
        <v>142</v>
      </c>
      <c r="E294" s="345">
        <v>1180033474</v>
      </c>
      <c r="F294" s="4" t="s">
        <v>329</v>
      </c>
      <c r="G294" s="320">
        <v>43445</v>
      </c>
      <c r="H294" s="160">
        <v>923770253.59000003</v>
      </c>
      <c r="I294" s="77">
        <f>142.84/111.82</f>
        <v>1.2774101234126276</v>
      </c>
      <c r="J294" s="75" t="s">
        <v>328</v>
      </c>
      <c r="K294" s="197">
        <f>+E294/I294</f>
        <v>923770253.86922419</v>
      </c>
      <c r="L294" s="168" t="s">
        <v>177</v>
      </c>
      <c r="M294" s="54" t="s">
        <v>893</v>
      </c>
      <c r="N294" s="332">
        <f>+H294-K294+N293</f>
        <v>-6.3152743577957153</v>
      </c>
    </row>
    <row r="295" spans="1:14" ht="15" x14ac:dyDescent="0.25">
      <c r="A295" s="172" t="s">
        <v>525</v>
      </c>
      <c r="B295" s="357" t="s">
        <v>245</v>
      </c>
      <c r="C295" s="154" t="s">
        <v>50</v>
      </c>
      <c r="D295" s="55" t="s">
        <v>142</v>
      </c>
      <c r="E295" s="345">
        <v>1180033474</v>
      </c>
      <c r="F295" s="4" t="s">
        <v>330</v>
      </c>
      <c r="G295" s="320">
        <v>43445</v>
      </c>
      <c r="H295" s="160">
        <v>923770253.59000003</v>
      </c>
      <c r="I295" s="77">
        <f>142.84/111.82</f>
        <v>1.2774101234126276</v>
      </c>
      <c r="J295" s="75" t="s">
        <v>328</v>
      </c>
      <c r="K295" s="197">
        <f>+E295/I295</f>
        <v>923770253.86922419</v>
      </c>
      <c r="L295" s="168" t="s">
        <v>177</v>
      </c>
      <c r="M295" s="54" t="s">
        <v>893</v>
      </c>
      <c r="N295" s="332">
        <f>+H295-K295+N294</f>
        <v>-6.5944985151290894</v>
      </c>
    </row>
    <row r="296" spans="1:14" ht="15" x14ac:dyDescent="0.25">
      <c r="A296" s="172" t="s">
        <v>525</v>
      </c>
      <c r="B296" s="357" t="s">
        <v>246</v>
      </c>
      <c r="C296" s="154" t="s">
        <v>50</v>
      </c>
      <c r="D296" s="55" t="s">
        <v>142</v>
      </c>
      <c r="E296" s="345">
        <v>1190690455</v>
      </c>
      <c r="F296" s="4" t="s">
        <v>338</v>
      </c>
      <c r="G296" s="320">
        <v>43515</v>
      </c>
      <c r="H296" s="160">
        <v>923770253.59000003</v>
      </c>
      <c r="I296" s="77">
        <f>100.6/78.05</f>
        <v>1.2889173606662396</v>
      </c>
      <c r="J296" s="75" t="s">
        <v>339</v>
      </c>
      <c r="K296" s="197">
        <f>+E296/I296</f>
        <v>923791153.20825052</v>
      </c>
      <c r="L296" s="168" t="s">
        <v>177</v>
      </c>
      <c r="M296" s="54" t="s">
        <v>892</v>
      </c>
      <c r="N296" s="332">
        <f>+H296-K296+N295</f>
        <v>-20906.212749004364</v>
      </c>
    </row>
    <row r="297" spans="1:14" ht="15" x14ac:dyDescent="0.25">
      <c r="A297" s="172" t="s">
        <v>525</v>
      </c>
      <c r="B297" s="357" t="s">
        <v>247</v>
      </c>
      <c r="C297" s="154" t="s">
        <v>50</v>
      </c>
      <c r="D297" s="55" t="s">
        <v>142</v>
      </c>
      <c r="E297" s="345">
        <v>1197547273</v>
      </c>
      <c r="F297" s="4" t="s">
        <v>343</v>
      </c>
      <c r="G297" s="320">
        <v>43544</v>
      </c>
      <c r="H297" s="160">
        <v>923770253.59000003</v>
      </c>
      <c r="I297" s="77">
        <f>101.18/78.05</f>
        <v>1.2963484945547727</v>
      </c>
      <c r="J297" s="75" t="s">
        <v>344</v>
      </c>
      <c r="K297" s="197">
        <f>+E297/I297</f>
        <v>923784983.76803708</v>
      </c>
      <c r="L297" s="168" t="s">
        <v>177</v>
      </c>
      <c r="M297" s="54" t="s">
        <v>891</v>
      </c>
      <c r="N297" s="332">
        <f>+H297-K297+N296</f>
        <v>-35636.39078605175</v>
      </c>
    </row>
    <row r="298" spans="1:14" ht="15" x14ac:dyDescent="0.25">
      <c r="A298" s="172" t="s">
        <v>525</v>
      </c>
      <c r="B298" s="357" t="s">
        <v>248</v>
      </c>
      <c r="C298" s="154" t="s">
        <v>50</v>
      </c>
      <c r="D298" s="55" t="s">
        <v>142</v>
      </c>
      <c r="E298" s="345">
        <v>1202759891</v>
      </c>
      <c r="F298" s="4" t="s">
        <v>399</v>
      </c>
      <c r="G298" s="320">
        <v>43580</v>
      </c>
      <c r="H298" s="160">
        <v>923770253.59000003</v>
      </c>
      <c r="I298" s="77">
        <f>101.62/78.05</f>
        <v>1.3019859064702115</v>
      </c>
      <c r="J298" s="75" t="s">
        <v>346</v>
      </c>
      <c r="K298" s="197">
        <f>+E298/I298</f>
        <v>923788717.6987797</v>
      </c>
      <c r="L298" s="168" t="s">
        <v>177</v>
      </c>
      <c r="M298" s="54"/>
      <c r="N298" s="332">
        <f>+H298-K298+N297</f>
        <v>-54100.499565720558</v>
      </c>
    </row>
    <row r="299" spans="1:14" ht="42.75" x14ac:dyDescent="0.25">
      <c r="A299" s="172" t="s">
        <v>525</v>
      </c>
      <c r="B299" s="357" t="s">
        <v>249</v>
      </c>
      <c r="C299" s="154" t="s">
        <v>50</v>
      </c>
      <c r="D299" s="55" t="s">
        <v>142</v>
      </c>
      <c r="E299" s="345">
        <v>1208653662.2483025</v>
      </c>
      <c r="F299" s="192" t="s">
        <v>419</v>
      </c>
      <c r="G299" s="313">
        <v>43612</v>
      </c>
      <c r="H299" s="160">
        <v>923770254</v>
      </c>
      <c r="I299" s="77">
        <f>102.12/78.05</f>
        <v>1.3083920563741192</v>
      </c>
      <c r="J299" s="75" t="s">
        <v>400</v>
      </c>
      <c r="K299" s="197">
        <f>+E299/I299</f>
        <v>923770254.00000012</v>
      </c>
      <c r="L299" s="168" t="s">
        <v>454</v>
      </c>
      <c r="M299" s="54" t="s">
        <v>890</v>
      </c>
      <c r="N299" s="332">
        <f>+H299-K299+N298</f>
        <v>-54100.499565839767</v>
      </c>
    </row>
    <row r="300" spans="1:14" ht="15" x14ac:dyDescent="0.25">
      <c r="A300" s="172" t="s">
        <v>525</v>
      </c>
      <c r="B300" s="357" t="s">
        <v>645</v>
      </c>
      <c r="C300" s="154" t="s">
        <v>50</v>
      </c>
      <c r="D300" s="55" t="s">
        <v>142</v>
      </c>
      <c r="E300" s="345">
        <v>1208653662.2483025</v>
      </c>
      <c r="F300" s="192"/>
      <c r="G300" s="313">
        <v>43612</v>
      </c>
      <c r="H300" s="160">
        <v>923770254</v>
      </c>
      <c r="I300" s="77">
        <f>102.12/78.05</f>
        <v>1.3083920563741192</v>
      </c>
      <c r="J300" s="75" t="s">
        <v>400</v>
      </c>
      <c r="K300" s="197">
        <f>+E300/I300</f>
        <v>923770254.00000012</v>
      </c>
      <c r="L300" s="168"/>
      <c r="M300" s="54" t="s">
        <v>890</v>
      </c>
      <c r="N300" s="332">
        <f>+H300-K300+N299</f>
        <v>-54100.499565958977</v>
      </c>
    </row>
    <row r="301" spans="1:14" ht="15" x14ac:dyDescent="0.25">
      <c r="A301" s="172" t="s">
        <v>525</v>
      </c>
      <c r="B301" s="357" t="s">
        <v>646</v>
      </c>
      <c r="C301" s="154" t="s">
        <v>50</v>
      </c>
      <c r="D301" s="55" t="s">
        <v>142</v>
      </c>
      <c r="E301" s="345">
        <v>1104224629.5033953</v>
      </c>
      <c r="F301" s="192"/>
      <c r="G301" s="313">
        <v>43612</v>
      </c>
      <c r="H301" s="160">
        <v>852687174</v>
      </c>
      <c r="I301" s="77">
        <f>102.12/78.05</f>
        <v>1.3083920563741192</v>
      </c>
      <c r="J301" s="75" t="s">
        <v>400</v>
      </c>
      <c r="K301" s="197">
        <f>+E301/I301</f>
        <v>843955467.41813552</v>
      </c>
      <c r="L301" s="168"/>
      <c r="M301" s="54" t="s">
        <v>890</v>
      </c>
      <c r="N301" s="332">
        <f>+H301-K301+N300</f>
        <v>8677606.0822985172</v>
      </c>
    </row>
    <row r="302" spans="1:14" ht="28.5" x14ac:dyDescent="0.25">
      <c r="A302" s="172" t="s">
        <v>525</v>
      </c>
      <c r="B302" s="357" t="s">
        <v>647</v>
      </c>
      <c r="C302" s="154" t="s">
        <v>50</v>
      </c>
      <c r="D302" s="55" t="s">
        <v>142</v>
      </c>
      <c r="E302" s="345">
        <v>11552029.939495197</v>
      </c>
      <c r="F302" s="4" t="s">
        <v>648</v>
      </c>
      <c r="G302" s="320">
        <v>43748</v>
      </c>
      <c r="H302" s="160"/>
      <c r="I302" s="77">
        <f>103.26/78.05</f>
        <v>1.322998078155029</v>
      </c>
      <c r="J302" s="75" t="s">
        <v>459</v>
      </c>
      <c r="K302" s="197">
        <f>+E302/I302</f>
        <v>8731705.7599999998</v>
      </c>
      <c r="L302" s="168" t="s">
        <v>649</v>
      </c>
      <c r="M302" s="54" t="s">
        <v>889</v>
      </c>
      <c r="N302" s="332">
        <f>+H302-K302+N301</f>
        <v>-54099.677701482549</v>
      </c>
    </row>
    <row r="303" spans="1:14" ht="42.75" x14ac:dyDescent="0.25">
      <c r="A303" s="172" t="s">
        <v>525</v>
      </c>
      <c r="B303" s="357" t="s">
        <v>425</v>
      </c>
      <c r="C303" s="154" t="s">
        <v>50</v>
      </c>
      <c r="D303" s="55" t="s">
        <v>142</v>
      </c>
      <c r="E303" s="345">
        <v>1128103492.4694428</v>
      </c>
      <c r="F303" s="4" t="s">
        <v>426</v>
      </c>
      <c r="G303" s="320">
        <v>43748</v>
      </c>
      <c r="H303" s="160">
        <v>852687174</v>
      </c>
      <c r="I303" s="77">
        <f>103.26/78.05</f>
        <v>1.322998078155029</v>
      </c>
      <c r="J303" s="75" t="s">
        <v>459</v>
      </c>
      <c r="K303" s="197">
        <f>+E303/I303</f>
        <v>852687174</v>
      </c>
      <c r="L303" s="168" t="s">
        <v>460</v>
      </c>
      <c r="M303" s="54" t="s">
        <v>889</v>
      </c>
      <c r="N303" s="332">
        <f>+H303-K303+N302</f>
        <v>-54099.677701482549</v>
      </c>
    </row>
    <row r="304" spans="1:14" ht="15" x14ac:dyDescent="0.25">
      <c r="A304" s="172" t="s">
        <v>525</v>
      </c>
      <c r="B304" s="357" t="s">
        <v>455</v>
      </c>
      <c r="C304" s="154" t="s">
        <v>50</v>
      </c>
      <c r="D304" s="55" t="s">
        <v>142</v>
      </c>
      <c r="E304" s="345">
        <v>1128103492.4694428</v>
      </c>
      <c r="F304" s="4" t="s">
        <v>456</v>
      </c>
      <c r="G304" s="320">
        <v>43748</v>
      </c>
      <c r="H304" s="160">
        <v>852687174</v>
      </c>
      <c r="I304" s="77">
        <f>103.26/78.05</f>
        <v>1.322998078155029</v>
      </c>
      <c r="J304" s="75" t="s">
        <v>459</v>
      </c>
      <c r="K304" s="197">
        <f>+E304/I304</f>
        <v>852687174</v>
      </c>
      <c r="L304" s="168"/>
      <c r="M304" s="54" t="s">
        <v>889</v>
      </c>
      <c r="N304" s="332">
        <f>+H304-K304+N303</f>
        <v>-54099.677701482549</v>
      </c>
    </row>
    <row r="305" spans="1:14" ht="15" x14ac:dyDescent="0.25">
      <c r="A305" s="172" t="s">
        <v>525</v>
      </c>
      <c r="B305" s="357" t="s">
        <v>457</v>
      </c>
      <c r="C305" s="154" t="s">
        <v>50</v>
      </c>
      <c r="D305" s="55" t="s">
        <v>142</v>
      </c>
      <c r="E305" s="345">
        <v>1128103492.4694428</v>
      </c>
      <c r="F305" s="4" t="s">
        <v>458</v>
      </c>
      <c r="G305" s="320">
        <v>43748</v>
      </c>
      <c r="H305" s="160">
        <v>852687174</v>
      </c>
      <c r="I305" s="77">
        <f>103.26/78.05</f>
        <v>1.322998078155029</v>
      </c>
      <c r="J305" s="75" t="s">
        <v>459</v>
      </c>
      <c r="K305" s="197">
        <f>+E305/I305</f>
        <v>852687174</v>
      </c>
      <c r="L305" s="168"/>
      <c r="M305" s="54" t="s">
        <v>889</v>
      </c>
      <c r="N305" s="332">
        <f>+H305-K305+N304</f>
        <v>-54099.677701482549</v>
      </c>
    </row>
    <row r="306" spans="1:14" ht="15" x14ac:dyDescent="0.25">
      <c r="A306" s="172" t="s">
        <v>525</v>
      </c>
      <c r="B306" s="357" t="s">
        <v>461</v>
      </c>
      <c r="C306" s="154" t="s">
        <v>50</v>
      </c>
      <c r="D306" s="55" t="s">
        <v>142</v>
      </c>
      <c r="E306" s="345">
        <v>1128103492.4694428</v>
      </c>
      <c r="F306" s="4" t="s">
        <v>462</v>
      </c>
      <c r="G306" s="320">
        <v>43748</v>
      </c>
      <c r="H306" s="160">
        <v>852687174</v>
      </c>
      <c r="I306" s="77">
        <f>103.26/78.05</f>
        <v>1.322998078155029</v>
      </c>
      <c r="J306" s="75" t="s">
        <v>459</v>
      </c>
      <c r="K306" s="197">
        <f>+E306/I306</f>
        <v>852687174</v>
      </c>
      <c r="L306" s="168"/>
      <c r="M306" s="54" t="s">
        <v>889</v>
      </c>
      <c r="N306" s="332">
        <f>+H306-K306+N305</f>
        <v>-54099.677701482549</v>
      </c>
    </row>
    <row r="307" spans="1:14" ht="15" x14ac:dyDescent="0.25">
      <c r="A307" s="172" t="s">
        <v>525</v>
      </c>
      <c r="B307" s="357" t="s">
        <v>463</v>
      </c>
      <c r="C307" s="154" t="s">
        <v>50</v>
      </c>
      <c r="D307" s="55" t="s">
        <v>142</v>
      </c>
      <c r="E307" s="345">
        <v>1128103492.4694428</v>
      </c>
      <c r="F307" s="4" t="s">
        <v>464</v>
      </c>
      <c r="G307" s="320">
        <v>43748</v>
      </c>
      <c r="H307" s="160">
        <v>852687174</v>
      </c>
      <c r="I307" s="77">
        <f>103.26/78.05</f>
        <v>1.322998078155029</v>
      </c>
      <c r="J307" s="75" t="s">
        <v>459</v>
      </c>
      <c r="K307" s="197">
        <f>+E307/I307</f>
        <v>852687174</v>
      </c>
      <c r="L307" s="168"/>
      <c r="M307" s="54" t="s">
        <v>889</v>
      </c>
      <c r="N307" s="332">
        <f>+H307-K307+N306</f>
        <v>-54099.677701482549</v>
      </c>
    </row>
    <row r="308" spans="1:14" ht="15" x14ac:dyDescent="0.25">
      <c r="A308" s="172" t="s">
        <v>525</v>
      </c>
      <c r="B308" s="357" t="s">
        <v>650</v>
      </c>
      <c r="C308" s="154" t="s">
        <v>50</v>
      </c>
      <c r="D308" s="55" t="s">
        <v>142</v>
      </c>
      <c r="E308" s="345">
        <f>142220.912723917</f>
        <v>142220.91272391699</v>
      </c>
      <c r="F308" s="4"/>
      <c r="G308" s="320">
        <v>43748</v>
      </c>
      <c r="H308" s="160"/>
      <c r="I308" s="77">
        <f>103.26/78.05</f>
        <v>1.322998078155029</v>
      </c>
      <c r="J308" s="75" t="s">
        <v>459</v>
      </c>
      <c r="K308" s="197">
        <f>+E308/I308</f>
        <v>107498.95640230215</v>
      </c>
      <c r="L308" s="168"/>
      <c r="M308" s="54" t="s">
        <v>889</v>
      </c>
      <c r="N308" s="332">
        <f>+H308-K308+N307</f>
        <v>-161598.63410378469</v>
      </c>
    </row>
    <row r="309" spans="1:14" ht="15" x14ac:dyDescent="0.25">
      <c r="A309" s="172" t="s">
        <v>525</v>
      </c>
      <c r="B309" s="357" t="s">
        <v>651</v>
      </c>
      <c r="C309" s="154" t="s">
        <v>50</v>
      </c>
      <c r="D309" s="55" t="s">
        <v>142</v>
      </c>
      <c r="E309" s="116">
        <v>1134002930</v>
      </c>
      <c r="F309" s="4" t="s">
        <v>652</v>
      </c>
      <c r="G309" s="320">
        <v>43844</v>
      </c>
      <c r="H309" s="160">
        <v>852687174</v>
      </c>
      <c r="I309" s="77">
        <f>103.8/78.05</f>
        <v>1.3299167200512492</v>
      </c>
      <c r="J309" s="75" t="s">
        <v>470</v>
      </c>
      <c r="K309" s="197">
        <f>+E309/I309</f>
        <v>852687174.24373794</v>
      </c>
      <c r="L309" s="168" t="s">
        <v>653</v>
      </c>
      <c r="M309" s="54" t="s">
        <v>888</v>
      </c>
      <c r="N309" s="332">
        <f>+H309-K309+N308</f>
        <v>-161598.87784172071</v>
      </c>
    </row>
    <row r="310" spans="1:14" ht="28.5" x14ac:dyDescent="0.25">
      <c r="A310" s="172" t="s">
        <v>525</v>
      </c>
      <c r="B310" s="357" t="s">
        <v>654</v>
      </c>
      <c r="C310" s="154" t="s">
        <v>50</v>
      </c>
      <c r="D310" s="55" t="s">
        <v>142</v>
      </c>
      <c r="E310" s="116">
        <v>1139221904.97</v>
      </c>
      <c r="F310" s="4" t="s">
        <v>655</v>
      </c>
      <c r="G310" s="320">
        <v>43893</v>
      </c>
      <c r="H310" s="160">
        <v>852687174</v>
      </c>
      <c r="I310" s="77">
        <f>104.24/78.05</f>
        <v>1.3355541319666879</v>
      </c>
      <c r="J310" s="75" t="s">
        <v>656</v>
      </c>
      <c r="K310" s="197">
        <f>+E310/I310</f>
        <v>852995679.99720371</v>
      </c>
      <c r="L310" s="168" t="s">
        <v>657</v>
      </c>
      <c r="M310" s="54" t="s">
        <v>887</v>
      </c>
      <c r="N310" s="332">
        <f>+H310-K310+N309</f>
        <v>-470104.8750454284</v>
      </c>
    </row>
    <row r="311" spans="1:14" ht="15" x14ac:dyDescent="0.25">
      <c r="A311" s="172" t="s">
        <v>525</v>
      </c>
      <c r="B311" s="357" t="s">
        <v>658</v>
      </c>
      <c r="C311" s="154" t="s">
        <v>50</v>
      </c>
      <c r="D311" s="55" t="s">
        <v>142</v>
      </c>
      <c r="E311" s="116">
        <v>1146457297</v>
      </c>
      <c r="F311" s="4" t="s">
        <v>659</v>
      </c>
      <c r="G311" s="320">
        <v>43906</v>
      </c>
      <c r="H311" s="160">
        <v>852687174</v>
      </c>
      <c r="I311" s="77">
        <f>104.94/78.05</f>
        <v>1.3445227418321588</v>
      </c>
      <c r="J311" s="75" t="s">
        <v>660</v>
      </c>
      <c r="K311" s="197">
        <f>+E311/I311</f>
        <v>852687173.91700017</v>
      </c>
      <c r="L311" s="168" t="s">
        <v>661</v>
      </c>
      <c r="M311" s="54" t="s">
        <v>886</v>
      </c>
      <c r="N311" s="332">
        <f>+H311-K311+N310</f>
        <v>-470104.79204560292</v>
      </c>
    </row>
    <row r="312" spans="1:14" ht="15" x14ac:dyDescent="0.25">
      <c r="A312" s="172" t="s">
        <v>525</v>
      </c>
      <c r="B312" s="357" t="s">
        <v>662</v>
      </c>
      <c r="C312" s="154" t="s">
        <v>50</v>
      </c>
      <c r="D312" s="55" t="s">
        <v>142</v>
      </c>
      <c r="E312" s="116">
        <v>1159384899</v>
      </c>
      <c r="F312" s="4" t="s">
        <v>663</v>
      </c>
      <c r="G312" s="320">
        <v>43935</v>
      </c>
      <c r="H312" s="160">
        <v>852687174</v>
      </c>
      <c r="I312" s="77">
        <f>105.53/78.05</f>
        <v>1.35208199871877</v>
      </c>
      <c r="J312" s="75" t="s">
        <v>664</v>
      </c>
      <c r="K312" s="197">
        <f>+E312/I312</f>
        <v>857481203.13607502</v>
      </c>
      <c r="L312" s="168" t="s">
        <v>665</v>
      </c>
      <c r="M312" s="54" t="s">
        <v>885</v>
      </c>
      <c r="N312" s="332">
        <f>+H312-K312+N311</f>
        <v>-5264133.9281206224</v>
      </c>
    </row>
    <row r="313" spans="1:14" ht="15" x14ac:dyDescent="0.25">
      <c r="A313" s="172" t="s">
        <v>525</v>
      </c>
      <c r="B313" s="357" t="s">
        <v>666</v>
      </c>
      <c r="C313" s="154" t="s">
        <v>50</v>
      </c>
      <c r="D313" s="55" t="s">
        <v>142</v>
      </c>
      <c r="E313" s="116">
        <v>1154760208.74</v>
      </c>
      <c r="F313" s="4" t="s">
        <v>667</v>
      </c>
      <c r="G313" s="320">
        <v>43973</v>
      </c>
      <c r="H313" s="160">
        <v>852687174</v>
      </c>
      <c r="I313" s="77">
        <f>[29]IPC!$S$13/78.05</f>
        <v>1.3542600896860988</v>
      </c>
      <c r="J313" s="75" t="s">
        <v>668</v>
      </c>
      <c r="K313" s="197">
        <f>+E313/I313</f>
        <v>852687174.00337744</v>
      </c>
      <c r="L313" s="168" t="s">
        <v>669</v>
      </c>
      <c r="M313" s="54" t="s">
        <v>884</v>
      </c>
      <c r="N313" s="332">
        <f>+H313-K313+N312</f>
        <v>-5264133.93149806</v>
      </c>
    </row>
    <row r="314" spans="1:14" ht="15" x14ac:dyDescent="0.25">
      <c r="A314" s="172" t="s">
        <v>525</v>
      </c>
      <c r="B314" s="357" t="s">
        <v>670</v>
      </c>
      <c r="C314" s="154" t="s">
        <v>50</v>
      </c>
      <c r="D314" s="55" t="s">
        <v>142</v>
      </c>
      <c r="E314" s="158">
        <v>1151045748.27</v>
      </c>
      <c r="F314" s="4" t="s">
        <v>671</v>
      </c>
      <c r="G314" s="320">
        <v>43998</v>
      </c>
      <c r="H314" s="160">
        <v>852687174</v>
      </c>
      <c r="I314" s="77">
        <f>[29]IPC!$S$14/78.05</f>
        <v>1.3499039077514414</v>
      </c>
      <c r="J314" s="75" t="s">
        <v>672</v>
      </c>
      <c r="K314" s="197">
        <f>+E314/I314</f>
        <v>852687173.99841964</v>
      </c>
      <c r="L314" s="168" t="s">
        <v>673</v>
      </c>
      <c r="M314" s="54" t="s">
        <v>883</v>
      </c>
      <c r="N314" s="332">
        <f>+H314-K314+N313</f>
        <v>-5264133.9299177025</v>
      </c>
    </row>
    <row r="315" spans="1:14" ht="15" x14ac:dyDescent="0.25">
      <c r="A315" s="172" t="s">
        <v>525</v>
      </c>
      <c r="B315" s="357" t="s">
        <v>674</v>
      </c>
      <c r="C315" s="154" t="s">
        <v>50</v>
      </c>
      <c r="D315" s="55" t="s">
        <v>142</v>
      </c>
      <c r="E315" s="158">
        <v>625016441</v>
      </c>
      <c r="F315" s="4" t="s">
        <v>675</v>
      </c>
      <c r="G315" s="320">
        <v>44026</v>
      </c>
      <c r="H315" s="160">
        <v>464728334</v>
      </c>
      <c r="I315" s="77">
        <f>[29]IPC!$S$15/78.05</f>
        <v>1.3449071108263935</v>
      </c>
      <c r="J315" s="75" t="s">
        <v>676</v>
      </c>
      <c r="K315" s="197">
        <f>+E315/I315</f>
        <v>464728334.0006668</v>
      </c>
      <c r="L315" s="168" t="s">
        <v>677</v>
      </c>
      <c r="M315" s="54" t="s">
        <v>882</v>
      </c>
      <c r="N315" s="332">
        <f>+H315-K315+N314</f>
        <v>-5264133.9305844996</v>
      </c>
    </row>
    <row r="316" spans="1:14" ht="15" x14ac:dyDescent="0.25">
      <c r="A316" s="172" t="s">
        <v>525</v>
      </c>
      <c r="B316" s="357" t="s">
        <v>773</v>
      </c>
      <c r="C316" s="154" t="s">
        <v>50</v>
      </c>
      <c r="D316" s="55" t="s">
        <v>142</v>
      </c>
      <c r="E316" s="158">
        <v>625016441</v>
      </c>
      <c r="F316" s="4" t="s">
        <v>772</v>
      </c>
      <c r="G316" s="320">
        <v>44068</v>
      </c>
      <c r="H316" s="160">
        <v>464728334</v>
      </c>
      <c r="I316" s="77">
        <f>[29]IPC!$S$16/78.05</f>
        <v>1.3449071108263935</v>
      </c>
      <c r="J316" s="75" t="s">
        <v>771</v>
      </c>
      <c r="K316" s="197">
        <f>+E316/I316</f>
        <v>464728334.0006668</v>
      </c>
      <c r="L316" s="168" t="s">
        <v>770</v>
      </c>
      <c r="M316" s="54" t="s">
        <v>769</v>
      </c>
      <c r="N316" s="332">
        <f>+H316-K316+N315</f>
        <v>-5264133.9312512968</v>
      </c>
    </row>
    <row r="317" spans="1:14" ht="15" x14ac:dyDescent="0.25">
      <c r="A317" s="172" t="s">
        <v>525</v>
      </c>
      <c r="B317" s="357" t="s">
        <v>768</v>
      </c>
      <c r="C317" s="154" t="s">
        <v>50</v>
      </c>
      <c r="D317" s="55" t="s">
        <v>142</v>
      </c>
      <c r="E317" s="158">
        <v>624956989.61000001</v>
      </c>
      <c r="F317" s="4" t="s">
        <v>767</v>
      </c>
      <c r="G317" s="320">
        <v>44088</v>
      </c>
      <c r="H317" s="160">
        <v>464728334</v>
      </c>
      <c r="I317" s="77">
        <f>[29]IPC!$S$17/78.05</f>
        <v>1.3447789878283152</v>
      </c>
      <c r="J317" s="75" t="s">
        <v>766</v>
      </c>
      <c r="K317" s="197">
        <f>+E317/I317</f>
        <v>464728401.66787827</v>
      </c>
      <c r="L317" s="168" t="s">
        <v>765</v>
      </c>
      <c r="M317" s="54" t="s">
        <v>764</v>
      </c>
      <c r="N317" s="332">
        <f>+H317-K317+N316</f>
        <v>-5264201.5991295669</v>
      </c>
    </row>
    <row r="318" spans="1:14" ht="15" x14ac:dyDescent="0.25">
      <c r="A318" s="172" t="s">
        <v>525</v>
      </c>
      <c r="B318" s="849" t="s">
        <v>763</v>
      </c>
      <c r="C318" s="154" t="s">
        <v>50</v>
      </c>
      <c r="D318" s="55" t="s">
        <v>142</v>
      </c>
      <c r="E318" s="158">
        <v>624956898.61000001</v>
      </c>
      <c r="F318" s="4" t="s">
        <v>762</v>
      </c>
      <c r="G318" s="320">
        <v>44118</v>
      </c>
      <c r="H318" s="870">
        <v>464728334</v>
      </c>
      <c r="I318" s="77">
        <f>[29]IPC!$S$18/78.05</f>
        <v>1.3490070467648945</v>
      </c>
      <c r="J318" s="75" t="s">
        <v>761</v>
      </c>
      <c r="K318" s="197">
        <f>+E318/I318</f>
        <v>463271782.09241611</v>
      </c>
      <c r="L318" s="168" t="s">
        <v>814</v>
      </c>
      <c r="M318" s="54" t="s">
        <v>760</v>
      </c>
      <c r="N318" s="332">
        <f>+H318-K318+N317</f>
        <v>-3807649.6915456746</v>
      </c>
    </row>
    <row r="319" spans="1:14" ht="15" x14ac:dyDescent="0.25">
      <c r="A319" s="172" t="s">
        <v>525</v>
      </c>
      <c r="B319" s="850"/>
      <c r="C319" s="154" t="s">
        <v>50</v>
      </c>
      <c r="D319" s="55" t="s">
        <v>142</v>
      </c>
      <c r="E319" s="158">
        <f>1964898</f>
        <v>1964898</v>
      </c>
      <c r="F319" s="4" t="s">
        <v>815</v>
      </c>
      <c r="G319" s="320">
        <v>44134</v>
      </c>
      <c r="H319" s="871"/>
      <c r="I319" s="77">
        <f>[29]IPC!$S$18/78.05</f>
        <v>1.3490070467648945</v>
      </c>
      <c r="J319" s="75" t="s">
        <v>761</v>
      </c>
      <c r="K319" s="197">
        <f>+E319/I319</f>
        <v>1456551.3239623895</v>
      </c>
      <c r="L319" s="168" t="s">
        <v>1066</v>
      </c>
      <c r="M319" s="54" t="s">
        <v>813</v>
      </c>
      <c r="N319" s="332">
        <f>+H319-K319+N318</f>
        <v>-5264201.0155080641</v>
      </c>
    </row>
    <row r="320" spans="1:14" ht="15" x14ac:dyDescent="0.25">
      <c r="A320" s="172" t="s">
        <v>525</v>
      </c>
      <c r="B320" s="357" t="s">
        <v>977</v>
      </c>
      <c r="C320" s="154" t="s">
        <v>50</v>
      </c>
      <c r="D320" s="55" t="s">
        <v>142</v>
      </c>
      <c r="E320" s="158">
        <f>626564543.07-E342</f>
        <v>625671407.25999999</v>
      </c>
      <c r="F320" s="4" t="s">
        <v>976</v>
      </c>
      <c r="G320" s="320">
        <v>44187</v>
      </c>
      <c r="H320" s="160">
        <v>464728334</v>
      </c>
      <c r="I320" s="77">
        <f>[29]IPC!$S$20/78.05</f>
        <v>1.3463164638052532</v>
      </c>
      <c r="J320" s="75" t="s">
        <v>971</v>
      </c>
      <c r="K320" s="197">
        <f>+E320/I320</f>
        <v>464728333.99926716</v>
      </c>
      <c r="L320" s="168" t="s">
        <v>975</v>
      </c>
      <c r="M320" s="54" t="s">
        <v>974</v>
      </c>
      <c r="N320" s="332">
        <f>+H320-K320+N319</f>
        <v>-5264201.014775225</v>
      </c>
    </row>
    <row r="321" spans="1:18" ht="15" x14ac:dyDescent="0.25">
      <c r="A321" s="172" t="s">
        <v>525</v>
      </c>
      <c r="B321" s="357" t="s">
        <v>973</v>
      </c>
      <c r="C321" s="154" t="s">
        <v>50</v>
      </c>
      <c r="D321" s="55" t="s">
        <v>142</v>
      </c>
      <c r="E321" s="158">
        <f>625671407.26</f>
        <v>625671407.25999999</v>
      </c>
      <c r="F321" s="4" t="s">
        <v>972</v>
      </c>
      <c r="G321" s="320">
        <v>44180</v>
      </c>
      <c r="H321" s="160">
        <v>464728334</v>
      </c>
      <c r="I321" s="77">
        <f>[29]IPC!$S$20/78.05</f>
        <v>1.3463164638052532</v>
      </c>
      <c r="J321" s="75" t="s">
        <v>971</v>
      </c>
      <c r="K321" s="197">
        <f>+E321/I321</f>
        <v>464728333.99926716</v>
      </c>
      <c r="L321" s="168" t="s">
        <v>970</v>
      </c>
      <c r="M321" s="54" t="s">
        <v>969</v>
      </c>
      <c r="N321" s="332">
        <f>+H321-K321+N320</f>
        <v>-5264201.0140423859</v>
      </c>
    </row>
    <row r="322" spans="1:18" ht="15" x14ac:dyDescent="0.25">
      <c r="A322" s="172" t="s">
        <v>525</v>
      </c>
      <c r="B322" s="357" t="s">
        <v>997</v>
      </c>
      <c r="C322" s="154" t="s">
        <v>50</v>
      </c>
      <c r="D322" s="55" t="s">
        <v>142</v>
      </c>
      <c r="E322" s="158">
        <v>628053102.75999999</v>
      </c>
      <c r="F322" s="4" t="s">
        <v>996</v>
      </c>
      <c r="G322" s="320">
        <v>44218</v>
      </c>
      <c r="H322" s="160">
        <v>464728334</v>
      </c>
      <c r="I322" s="77">
        <f>[29]IPC!$S$21/78.05</f>
        <v>1.3514413837283794</v>
      </c>
      <c r="J322" s="75" t="s">
        <v>995</v>
      </c>
      <c r="K322" s="197">
        <f>+E322/I322</f>
        <v>464728334.000929</v>
      </c>
      <c r="L322" s="168" t="s">
        <v>994</v>
      </c>
      <c r="M322" s="54" t="s">
        <v>993</v>
      </c>
      <c r="N322" s="332">
        <f>+H322-K322+N321</f>
        <v>-5264201.0149713838</v>
      </c>
    </row>
    <row r="323" spans="1:18" ht="15" x14ac:dyDescent="0.25">
      <c r="A323" s="172" t="s">
        <v>525</v>
      </c>
      <c r="B323" s="849" t="s">
        <v>1052</v>
      </c>
      <c r="C323" s="154" t="s">
        <v>50</v>
      </c>
      <c r="D323" s="55" t="s">
        <v>142</v>
      </c>
      <c r="E323" s="158">
        <v>628053102.75999999</v>
      </c>
      <c r="F323" s="4" t="s">
        <v>1051</v>
      </c>
      <c r="G323" s="320">
        <v>44239</v>
      </c>
      <c r="H323" s="847">
        <v>464728334</v>
      </c>
      <c r="I323" s="77">
        <f>[29]IPC!$T$10/78.05</f>
        <v>1.3569506726457399</v>
      </c>
      <c r="J323" s="75" t="s">
        <v>1050</v>
      </c>
      <c r="K323" s="197">
        <f>+E323/I323</f>
        <v>462841513.26992732</v>
      </c>
      <c r="L323" s="845" t="s">
        <v>1184</v>
      </c>
      <c r="M323" s="54" t="s">
        <v>1049</v>
      </c>
      <c r="N323" s="332">
        <f>+H323-K323+N322</f>
        <v>-3377380.2848987067</v>
      </c>
    </row>
    <row r="324" spans="1:18" ht="15" x14ac:dyDescent="0.25">
      <c r="A324" s="172"/>
      <c r="B324" s="850"/>
      <c r="C324" s="154" t="s">
        <v>50</v>
      </c>
      <c r="D324" s="55" t="s">
        <v>142</v>
      </c>
      <c r="E324" s="158">
        <f>637166702.52-E325-$E$343</f>
        <v>2560322.6588340821</v>
      </c>
      <c r="F324" s="4" t="s">
        <v>1051</v>
      </c>
      <c r="G324" s="320">
        <v>44267</v>
      </c>
      <c r="H324" s="848"/>
      <c r="I324" s="77">
        <f>[29]IPC!$T$10/78.05</f>
        <v>1.3569506726457399</v>
      </c>
      <c r="J324" s="75" t="s">
        <v>1050</v>
      </c>
      <c r="K324" s="197">
        <f>+E324/I324</f>
        <v>1886820.7300727044</v>
      </c>
      <c r="L324" s="846"/>
      <c r="M324" s="54" t="s">
        <v>1071</v>
      </c>
      <c r="N324" s="332">
        <f>+H324-K324+N323</f>
        <v>-5264201.0149714109</v>
      </c>
    </row>
    <row r="325" spans="1:18" ht="15" x14ac:dyDescent="0.25">
      <c r="A325" s="172" t="s">
        <v>525</v>
      </c>
      <c r="B325" s="357" t="s">
        <v>1074</v>
      </c>
      <c r="C325" s="154" t="s">
        <v>50</v>
      </c>
      <c r="D325" s="55" t="s">
        <v>142</v>
      </c>
      <c r="E325" s="158">
        <v>634602765.3775785</v>
      </c>
      <c r="F325" s="4" t="s">
        <v>1073</v>
      </c>
      <c r="G325" s="320">
        <v>44267</v>
      </c>
      <c r="H325" s="160">
        <v>464728334</v>
      </c>
      <c r="I325" s="77">
        <f>[29]IPC!$T$11/78.05</f>
        <v>1.3655349135169763</v>
      </c>
      <c r="J325" s="75" t="s">
        <v>1072</v>
      </c>
      <c r="K325" s="197">
        <f>+E325/I325</f>
        <v>464728334</v>
      </c>
      <c r="L325" s="168" t="s">
        <v>177</v>
      </c>
      <c r="M325" s="54" t="s">
        <v>1071</v>
      </c>
      <c r="N325" s="332">
        <f>+H325-K325+N324</f>
        <v>-5264201.0149714109</v>
      </c>
    </row>
    <row r="326" spans="1:18" ht="15" hidden="1" outlineLevel="1" x14ac:dyDescent="0.25">
      <c r="A326" s="172" t="s">
        <v>525</v>
      </c>
      <c r="B326" s="357"/>
      <c r="C326" s="154"/>
      <c r="D326" s="55"/>
      <c r="E326" s="158"/>
      <c r="F326" s="4"/>
      <c r="G326" s="320"/>
      <c r="H326" s="160"/>
      <c r="I326" s="77"/>
      <c r="J326" s="75"/>
      <c r="K326" s="197"/>
      <c r="L326" s="296"/>
      <c r="M326" s="54"/>
    </row>
    <row r="327" spans="1:18" ht="15" hidden="1" outlineLevel="1" x14ac:dyDescent="0.25">
      <c r="A327" s="172" t="s">
        <v>525</v>
      </c>
      <c r="B327" s="357"/>
      <c r="C327" s="154"/>
      <c r="D327" s="55"/>
      <c r="E327" s="158"/>
      <c r="F327" s="4"/>
      <c r="G327" s="320"/>
      <c r="H327" s="160"/>
      <c r="I327" s="77"/>
      <c r="J327" s="75"/>
      <c r="K327" s="197"/>
      <c r="L327" s="296"/>
      <c r="M327" s="54"/>
    </row>
    <row r="328" spans="1:18" ht="15" hidden="1" outlineLevel="1" x14ac:dyDescent="0.25">
      <c r="A328" s="172" t="s">
        <v>525</v>
      </c>
      <c r="B328" s="357"/>
      <c r="C328" s="154"/>
      <c r="D328" s="55"/>
      <c r="E328" s="158"/>
      <c r="F328" s="4"/>
      <c r="G328" s="320"/>
      <c r="H328" s="160"/>
      <c r="I328" s="77"/>
      <c r="J328" s="75"/>
      <c r="K328" s="197"/>
      <c r="L328" s="296"/>
      <c r="M328" s="54"/>
    </row>
    <row r="329" spans="1:18" ht="15" hidden="1" outlineLevel="1" x14ac:dyDescent="0.25">
      <c r="A329" s="172" t="s">
        <v>525</v>
      </c>
      <c r="B329" s="357"/>
      <c r="C329" s="154"/>
      <c r="D329" s="55"/>
      <c r="E329" s="158"/>
      <c r="F329" s="4"/>
      <c r="G329" s="320"/>
      <c r="H329" s="160"/>
      <c r="I329" s="77"/>
      <c r="J329" s="75"/>
      <c r="K329" s="197"/>
      <c r="L329" s="296"/>
      <c r="M329" s="54"/>
    </row>
    <row r="330" spans="1:18" ht="15" hidden="1" outlineLevel="1" x14ac:dyDescent="0.25">
      <c r="A330" s="172" t="s">
        <v>525</v>
      </c>
      <c r="B330" s="357"/>
      <c r="C330" s="154"/>
      <c r="D330" s="55"/>
      <c r="E330" s="158"/>
      <c r="F330" s="4"/>
      <c r="G330" s="320"/>
      <c r="H330" s="160"/>
      <c r="I330" s="77"/>
      <c r="J330" s="75"/>
      <c r="K330" s="197"/>
      <c r="L330" s="296"/>
      <c r="M330" s="54"/>
    </row>
    <row r="331" spans="1:18" ht="15" hidden="1" outlineLevel="1" x14ac:dyDescent="0.25">
      <c r="A331" s="172" t="s">
        <v>525</v>
      </c>
      <c r="B331" s="357"/>
      <c r="C331" s="154"/>
      <c r="D331" s="55"/>
      <c r="E331" s="158"/>
      <c r="F331" s="4"/>
      <c r="G331" s="320"/>
      <c r="H331" s="160"/>
      <c r="I331" s="77"/>
      <c r="J331" s="75"/>
      <c r="K331" s="197"/>
      <c r="L331" s="296"/>
      <c r="M331" s="54"/>
    </row>
    <row r="332" spans="1:18" ht="15" hidden="1" outlineLevel="1" x14ac:dyDescent="0.25">
      <c r="A332" s="172" t="s">
        <v>525</v>
      </c>
      <c r="B332" s="357"/>
      <c r="C332" s="154"/>
      <c r="D332" s="55"/>
      <c r="E332" s="158"/>
      <c r="F332" s="4"/>
      <c r="G332" s="320"/>
      <c r="H332" s="160"/>
      <c r="I332" s="77"/>
      <c r="J332" s="75"/>
      <c r="K332" s="197"/>
      <c r="L332" s="296"/>
      <c r="M332" s="54"/>
    </row>
    <row r="333" spans="1:18" ht="15" hidden="1" outlineLevel="1" x14ac:dyDescent="0.25">
      <c r="A333" s="172" t="s">
        <v>525</v>
      </c>
      <c r="B333" s="357"/>
      <c r="C333" s="154"/>
      <c r="D333" s="55"/>
      <c r="E333" s="158"/>
      <c r="F333" s="4"/>
      <c r="G333" s="320"/>
      <c r="H333" s="160"/>
      <c r="I333" s="77"/>
      <c r="J333" s="75"/>
      <c r="K333" s="197"/>
      <c r="L333" s="296"/>
      <c r="M333" s="54"/>
    </row>
    <row r="334" spans="1:18" ht="15" hidden="1" outlineLevel="1" x14ac:dyDescent="0.25">
      <c r="A334" s="172" t="s">
        <v>525</v>
      </c>
      <c r="B334" s="357"/>
      <c r="C334" s="154"/>
      <c r="D334" s="55"/>
      <c r="E334" s="158"/>
      <c r="F334" s="4"/>
      <c r="G334" s="320"/>
      <c r="H334" s="160"/>
      <c r="I334" s="77"/>
      <c r="J334" s="75"/>
      <c r="K334" s="197"/>
      <c r="L334" s="296"/>
      <c r="M334" s="54"/>
    </row>
    <row r="335" spans="1:18" s="117" customFormat="1" ht="15" collapsed="1" x14ac:dyDescent="0.25">
      <c r="A335" s="172" t="s">
        <v>525</v>
      </c>
      <c r="B335" s="358" t="s">
        <v>678</v>
      </c>
      <c r="C335" s="358"/>
      <c r="D335" s="56"/>
      <c r="E335" s="118">
        <f>SUM(E277:E334)</f>
        <v>47352206169.475861</v>
      </c>
      <c r="F335" s="196"/>
      <c r="G335" s="321"/>
      <c r="H335" s="118">
        <f>SUM(H277:H334)</f>
        <v>36585287180.979996</v>
      </c>
      <c r="I335" s="119"/>
      <c r="J335" s="201"/>
      <c r="K335" s="200">
        <f>SUM(K277:K334)</f>
        <v>36590551381.994972</v>
      </c>
      <c r="L335" s="193">
        <f>+K335-H335</f>
        <v>5264201.0149765015</v>
      </c>
      <c r="M335" s="179"/>
      <c r="N335" s="333">
        <f>+K325-H325</f>
        <v>0</v>
      </c>
      <c r="O335" s="57"/>
      <c r="P335" s="57"/>
      <c r="Q335" s="57"/>
      <c r="R335" s="57"/>
    </row>
    <row r="336" spans="1:18" ht="15" x14ac:dyDescent="0.25">
      <c r="A336" s="172" t="s">
        <v>525</v>
      </c>
      <c r="B336" s="154"/>
      <c r="C336" s="154"/>
      <c r="D336" s="55"/>
      <c r="E336" s="158">
        <f>+E320+E342</f>
        <v>626564543.07000005</v>
      </c>
      <c r="F336" s="157"/>
      <c r="G336" s="320"/>
      <c r="H336" s="160"/>
      <c r="I336" s="77"/>
      <c r="J336" s="75"/>
      <c r="K336" s="159"/>
      <c r="L336" s="357"/>
      <c r="M336" s="54"/>
    </row>
    <row r="337" spans="1:18" ht="15" x14ac:dyDescent="0.25">
      <c r="A337" s="172" t="s">
        <v>525</v>
      </c>
      <c r="B337" s="199" t="s">
        <v>679</v>
      </c>
      <c r="C337" s="154"/>
      <c r="D337" s="55"/>
      <c r="E337" s="158"/>
      <c r="F337" s="157"/>
      <c r="G337" s="320"/>
      <c r="H337" s="160"/>
      <c r="I337" s="77"/>
      <c r="J337" s="75"/>
      <c r="K337" s="159"/>
      <c r="L337" s="357"/>
      <c r="M337" s="54"/>
    </row>
    <row r="338" spans="1:18" ht="15" x14ac:dyDescent="0.25">
      <c r="A338" s="172" t="s">
        <v>525</v>
      </c>
      <c r="B338" s="362" t="s">
        <v>680</v>
      </c>
      <c r="C338" s="154" t="s">
        <v>759</v>
      </c>
      <c r="D338" s="55" t="s">
        <v>142</v>
      </c>
      <c r="E338" s="345">
        <v>496102</v>
      </c>
      <c r="F338" s="4" t="s">
        <v>681</v>
      </c>
      <c r="G338" s="320">
        <v>43432</v>
      </c>
      <c r="H338" s="160"/>
      <c r="I338" s="77">
        <f>142.67/111.82</f>
        <v>1.2758898229297084</v>
      </c>
      <c r="J338" s="75" t="s">
        <v>318</v>
      </c>
      <c r="K338" s="197">
        <f>+E338/I338</f>
        <v>388828.24448026915</v>
      </c>
      <c r="L338" s="168" t="s">
        <v>320</v>
      </c>
      <c r="M338" s="54"/>
    </row>
    <row r="339" spans="1:18" ht="29.25" x14ac:dyDescent="0.25">
      <c r="A339" s="172" t="s">
        <v>525</v>
      </c>
      <c r="B339" s="360" t="s">
        <v>682</v>
      </c>
      <c r="C339" s="154" t="s">
        <v>759</v>
      </c>
      <c r="D339" s="55" t="s">
        <v>142</v>
      </c>
      <c r="E339" s="345">
        <v>3773012.800566304</v>
      </c>
      <c r="F339" s="4" t="s">
        <v>683</v>
      </c>
      <c r="G339" s="320">
        <v>43748</v>
      </c>
      <c r="H339" s="160"/>
      <c r="I339" s="77">
        <f>103.26/111.82</f>
        <v>0.92344839921302102</v>
      </c>
      <c r="J339" s="75" t="s">
        <v>459</v>
      </c>
      <c r="K339" s="198">
        <v>2851865.67</v>
      </c>
      <c r="L339" s="168" t="s">
        <v>684</v>
      </c>
      <c r="M339" s="54"/>
    </row>
    <row r="340" spans="1:18" ht="15" x14ac:dyDescent="0.25">
      <c r="A340" s="172" t="s">
        <v>525</v>
      </c>
      <c r="B340" s="360" t="s">
        <v>685</v>
      </c>
      <c r="C340" s="154" t="s">
        <v>759</v>
      </c>
      <c r="D340" s="55" t="s">
        <v>142</v>
      </c>
      <c r="E340" s="116">
        <v>389605</v>
      </c>
      <c r="F340" s="4"/>
      <c r="G340" s="320">
        <v>43935</v>
      </c>
      <c r="H340" s="160"/>
      <c r="I340" s="77">
        <f>105.53/78.05</f>
        <v>1.35208199871877</v>
      </c>
      <c r="J340" s="75" t="s">
        <v>664</v>
      </c>
      <c r="K340" s="197">
        <f>+E340/I340</f>
        <v>288151.90230266278</v>
      </c>
      <c r="L340" s="168" t="s">
        <v>686</v>
      </c>
      <c r="M340" s="54"/>
    </row>
    <row r="341" spans="1:18" ht="15" x14ac:dyDescent="0.25">
      <c r="A341" s="172"/>
      <c r="B341" s="360" t="s">
        <v>1183</v>
      </c>
      <c r="C341" s="154" t="s">
        <v>759</v>
      </c>
      <c r="D341" s="55" t="s">
        <v>142</v>
      </c>
      <c r="E341" s="116">
        <v>1196.71</v>
      </c>
      <c r="F341" s="4"/>
      <c r="G341" s="320">
        <v>44134</v>
      </c>
      <c r="H341" s="160"/>
      <c r="I341" s="77">
        <f>[29]IPC!$S$18/78.05</f>
        <v>1.3490070467648945</v>
      </c>
      <c r="J341" s="75" t="s">
        <v>761</v>
      </c>
      <c r="K341" s="197">
        <f>+E341/I341</f>
        <v>887.10433564441064</v>
      </c>
      <c r="L341" s="168" t="s">
        <v>1182</v>
      </c>
      <c r="M341" s="54"/>
    </row>
    <row r="342" spans="1:18" ht="15" x14ac:dyDescent="0.25">
      <c r="A342" s="172" t="s">
        <v>525</v>
      </c>
      <c r="B342" s="360" t="s">
        <v>968</v>
      </c>
      <c r="C342" s="154" t="s">
        <v>759</v>
      </c>
      <c r="D342" s="55" t="s">
        <v>142</v>
      </c>
      <c r="E342" s="116">
        <f>+K342*I342</f>
        <v>893135.81000009703</v>
      </c>
      <c r="F342" s="4" t="s">
        <v>979</v>
      </c>
      <c r="G342" s="320">
        <v>44187</v>
      </c>
      <c r="H342" s="160"/>
      <c r="I342" s="77">
        <f>[29]IPC!$S$20/78.05</f>
        <v>1.3463164638052532</v>
      </c>
      <c r="J342" s="75"/>
      <c r="K342" s="197">
        <v>663392.17710798979</v>
      </c>
      <c r="L342" s="168" t="s">
        <v>1105</v>
      </c>
      <c r="M342" s="54"/>
    </row>
    <row r="343" spans="1:18" ht="15" x14ac:dyDescent="0.2">
      <c r="A343" s="172" t="s">
        <v>525</v>
      </c>
      <c r="B343" s="360" t="s">
        <v>1104</v>
      </c>
      <c r="C343" s="154" t="s">
        <v>759</v>
      </c>
      <c r="D343" s="55" t="s">
        <v>142</v>
      </c>
      <c r="E343" s="336">
        <v>3614.48358740191</v>
      </c>
      <c r="F343" s="4" t="s">
        <v>1103</v>
      </c>
      <c r="G343" s="316">
        <v>44267</v>
      </c>
      <c r="H343" s="177"/>
      <c r="I343" s="77">
        <f>[29]IPC!$T$10/78.05</f>
        <v>1.3569506726457399</v>
      </c>
      <c r="J343" s="75" t="s">
        <v>1050</v>
      </c>
      <c r="K343" s="197">
        <f>+E343/I343</f>
        <v>2663.6808988454263</v>
      </c>
      <c r="L343" s="168" t="s">
        <v>1102</v>
      </c>
      <c r="M343" s="54" t="s">
        <v>1071</v>
      </c>
    </row>
    <row r="344" spans="1:18" ht="15" hidden="1" outlineLevel="1" x14ac:dyDescent="0.25">
      <c r="A344" s="172" t="s">
        <v>525</v>
      </c>
      <c r="B344" s="357"/>
      <c r="C344" s="154"/>
      <c r="D344" s="55"/>
      <c r="E344" s="158"/>
      <c r="F344" s="157"/>
      <c r="G344" s="320"/>
      <c r="H344" s="160"/>
      <c r="I344" s="77"/>
      <c r="J344" s="75"/>
      <c r="K344" s="159"/>
      <c r="L344" s="357"/>
      <c r="M344" s="54"/>
    </row>
    <row r="345" spans="1:18" s="117" customFormat="1" ht="15" collapsed="1" x14ac:dyDescent="0.25">
      <c r="A345" s="172" t="s">
        <v>525</v>
      </c>
      <c r="B345" s="358" t="s">
        <v>687</v>
      </c>
      <c r="C345" s="358"/>
      <c r="D345" s="56"/>
      <c r="E345" s="118">
        <f>SUM(E338:E343)</f>
        <v>5556666.8041538037</v>
      </c>
      <c r="F345" s="196"/>
      <c r="G345" s="321"/>
      <c r="H345" s="195">
        <f>SUM(H338:H344)</f>
        <v>0</v>
      </c>
      <c r="I345" s="118"/>
      <c r="J345" s="118"/>
      <c r="K345" s="194">
        <f>SUM(K338:K344)</f>
        <v>4195788.7791254111</v>
      </c>
      <c r="L345" s="193">
        <f>+K345-H345</f>
        <v>4195788.7791254111</v>
      </c>
      <c r="M345" s="179"/>
      <c r="O345" s="57"/>
      <c r="P345" s="57"/>
      <c r="Q345" s="57"/>
      <c r="R345" s="57"/>
    </row>
    <row r="346" spans="1:18" s="117" customFormat="1" ht="15" x14ac:dyDescent="0.25">
      <c r="A346" s="172" t="s">
        <v>525</v>
      </c>
      <c r="B346" s="358" t="s">
        <v>688</v>
      </c>
      <c r="C346" s="358"/>
      <c r="D346" s="56"/>
      <c r="E346" s="118">
        <f>+E335+E345</f>
        <v>47357762836.280014</v>
      </c>
      <c r="F346" s="196"/>
      <c r="G346" s="321"/>
      <c r="H346" s="195">
        <f>+H335+H345</f>
        <v>36585287180.979996</v>
      </c>
      <c r="I346" s="118"/>
      <c r="J346" s="118"/>
      <c r="K346" s="194">
        <f>+K335+K345</f>
        <v>36594747170.774101</v>
      </c>
      <c r="L346" s="193">
        <f>+K346-H346</f>
        <v>9459989.7941055298</v>
      </c>
      <c r="M346" s="179"/>
      <c r="O346" s="57"/>
      <c r="P346" s="57"/>
      <c r="Q346" s="57"/>
      <c r="R346" s="57"/>
    </row>
    <row r="347" spans="1:18" s="173" customFormat="1" ht="15" x14ac:dyDescent="0.25">
      <c r="A347" s="173" t="s">
        <v>476</v>
      </c>
      <c r="B347" s="364" t="s">
        <v>237</v>
      </c>
      <c r="C347" s="364"/>
      <c r="D347" s="364"/>
      <c r="E347" s="364"/>
      <c r="F347" s="364"/>
      <c r="G347" s="315"/>
      <c r="H347" s="364"/>
      <c r="I347" s="364"/>
      <c r="J347" s="364"/>
      <c r="K347" s="364"/>
      <c r="L347" s="364"/>
      <c r="M347" s="175"/>
      <c r="O347" s="174"/>
      <c r="P347" s="174"/>
      <c r="Q347" s="174"/>
      <c r="R347" s="174"/>
    </row>
    <row r="348" spans="1:18" s="173" customFormat="1" ht="15" x14ac:dyDescent="0.25">
      <c r="A348" s="176" t="s">
        <v>525</v>
      </c>
      <c r="B348" s="137" t="s">
        <v>129</v>
      </c>
      <c r="C348" s="138" t="s">
        <v>130</v>
      </c>
      <c r="D348" s="138" t="s">
        <v>131</v>
      </c>
      <c r="E348" s="839" t="s">
        <v>132</v>
      </c>
      <c r="F348" s="840"/>
      <c r="G348" s="839" t="s">
        <v>133</v>
      </c>
      <c r="H348" s="844"/>
      <c r="I348" s="844"/>
      <c r="J348" s="844"/>
      <c r="K348" s="840"/>
      <c r="L348" s="139" t="s">
        <v>96</v>
      </c>
      <c r="M348" s="139" t="s">
        <v>756</v>
      </c>
      <c r="O348" s="174"/>
      <c r="P348" s="174"/>
      <c r="Q348" s="331"/>
      <c r="R348" s="174"/>
    </row>
    <row r="349" spans="1:18" s="173" customFormat="1" ht="45" x14ac:dyDescent="0.25">
      <c r="A349" s="176" t="s">
        <v>525</v>
      </c>
      <c r="B349" s="137"/>
      <c r="C349" s="138"/>
      <c r="D349" s="138"/>
      <c r="E349" s="140" t="s">
        <v>134</v>
      </c>
      <c r="F349" s="140" t="s">
        <v>135</v>
      </c>
      <c r="G349" s="314" t="s">
        <v>599</v>
      </c>
      <c r="H349" s="140" t="s">
        <v>136</v>
      </c>
      <c r="I349" s="140" t="s">
        <v>137</v>
      </c>
      <c r="J349" s="140" t="s">
        <v>138</v>
      </c>
      <c r="K349" s="140" t="s">
        <v>139</v>
      </c>
      <c r="L349" s="139"/>
      <c r="M349" s="175"/>
      <c r="O349" s="174"/>
      <c r="P349" s="174"/>
      <c r="Q349" s="331"/>
      <c r="R349" s="174"/>
    </row>
    <row r="350" spans="1:18" ht="15" x14ac:dyDescent="0.2">
      <c r="A350" s="172" t="s">
        <v>525</v>
      </c>
      <c r="B350" s="357" t="s">
        <v>140</v>
      </c>
      <c r="C350" s="153" t="s">
        <v>22</v>
      </c>
      <c r="D350" s="55" t="s">
        <v>142</v>
      </c>
      <c r="E350" s="136">
        <v>15367645546</v>
      </c>
      <c r="F350" s="192" t="s">
        <v>238</v>
      </c>
      <c r="G350" s="313">
        <v>42913</v>
      </c>
      <c r="H350" s="170">
        <v>12478470154</v>
      </c>
      <c r="I350" s="39">
        <f>137.71/111.82</f>
        <v>1.2315328206045431</v>
      </c>
      <c r="J350" s="31" t="s">
        <v>184</v>
      </c>
      <c r="K350" s="50">
        <f>+E350/I350</f>
        <v>12478470154.336794</v>
      </c>
      <c r="L350" s="168" t="s">
        <v>177</v>
      </c>
      <c r="M350" s="54" t="s">
        <v>881</v>
      </c>
    </row>
    <row r="351" spans="1:18" ht="15" hidden="1" outlineLevel="1" x14ac:dyDescent="0.2">
      <c r="A351" s="172" t="s">
        <v>758</v>
      </c>
      <c r="B351" s="357"/>
      <c r="C351" s="154"/>
      <c r="D351" s="55"/>
      <c r="E351" s="155"/>
      <c r="F351" s="363"/>
      <c r="G351" s="313"/>
      <c r="H351" s="170"/>
      <c r="I351" s="39"/>
      <c r="J351" s="31"/>
      <c r="K351" s="156"/>
      <c r="L351" s="357"/>
      <c r="M351" s="54"/>
    </row>
    <row r="352" spans="1:18" ht="15" hidden="1" outlineLevel="1" x14ac:dyDescent="0.2">
      <c r="A352" s="172" t="s">
        <v>758</v>
      </c>
      <c r="B352" s="357"/>
      <c r="C352" s="154"/>
      <c r="D352" s="55"/>
      <c r="E352" s="155"/>
      <c r="F352" s="363"/>
      <c r="G352" s="313"/>
      <c r="H352" s="170"/>
      <c r="I352" s="39"/>
      <c r="J352" s="31"/>
      <c r="K352" s="156"/>
      <c r="L352" s="357"/>
      <c r="M352" s="54"/>
    </row>
    <row r="353" spans="1:18" hidden="1" outlineLevel="1" x14ac:dyDescent="0.2">
      <c r="A353" s="172" t="s">
        <v>758</v>
      </c>
      <c r="B353" s="178"/>
      <c r="C353" s="178"/>
      <c r="D353" s="54"/>
      <c r="E353" s="54"/>
      <c r="F353" s="54"/>
      <c r="G353" s="316"/>
      <c r="H353" s="177"/>
      <c r="I353" s="54"/>
      <c r="J353" s="54"/>
      <c r="K353" s="54"/>
      <c r="L353" s="54"/>
      <c r="M353" s="54"/>
    </row>
    <row r="354" spans="1:18" hidden="1" outlineLevel="1" x14ac:dyDescent="0.2">
      <c r="A354" s="172" t="s">
        <v>758</v>
      </c>
      <c r="B354" s="178"/>
      <c r="C354" s="178"/>
      <c r="D354" s="54"/>
      <c r="E354" s="54"/>
      <c r="F354" s="54"/>
      <c r="G354" s="316"/>
      <c r="H354" s="177"/>
      <c r="I354" s="54"/>
      <c r="J354" s="54"/>
      <c r="K354" s="54"/>
      <c r="L354" s="54"/>
      <c r="M354" s="54"/>
    </row>
    <row r="355" spans="1:18" hidden="1" outlineLevel="1" x14ac:dyDescent="0.2">
      <c r="A355" s="172" t="s">
        <v>758</v>
      </c>
      <c r="B355" s="178"/>
      <c r="C355" s="178"/>
      <c r="D355" s="54"/>
      <c r="E355" s="54"/>
      <c r="F355" s="54"/>
      <c r="G355" s="316"/>
      <c r="H355" s="177"/>
      <c r="I355" s="54"/>
      <c r="J355" s="54"/>
      <c r="K355" s="54"/>
      <c r="L355" s="54"/>
      <c r="M355" s="54"/>
    </row>
    <row r="356" spans="1:18" s="173" customFormat="1" ht="15" collapsed="1" x14ac:dyDescent="0.25">
      <c r="A356" s="173" t="s">
        <v>525</v>
      </c>
      <c r="B356" s="364" t="s">
        <v>239</v>
      </c>
      <c r="C356" s="364"/>
      <c r="D356" s="364"/>
      <c r="E356" s="364"/>
      <c r="F356" s="364"/>
      <c r="G356" s="315"/>
      <c r="H356" s="364"/>
      <c r="I356" s="364"/>
      <c r="J356" s="364"/>
      <c r="K356" s="364"/>
      <c r="L356" s="364"/>
      <c r="M356" s="175"/>
      <c r="O356" s="174"/>
      <c r="P356" s="174"/>
      <c r="Q356" s="174"/>
      <c r="R356" s="174"/>
    </row>
    <row r="357" spans="1:18" s="173" customFormat="1" ht="15" x14ac:dyDescent="0.25">
      <c r="A357" s="173" t="s">
        <v>472</v>
      </c>
      <c r="B357" s="364" t="s">
        <v>240</v>
      </c>
      <c r="C357" s="364"/>
      <c r="D357" s="364"/>
      <c r="E357" s="364"/>
      <c r="F357" s="364"/>
      <c r="G357" s="315"/>
      <c r="H357" s="364"/>
      <c r="I357" s="364"/>
      <c r="J357" s="364"/>
      <c r="K357" s="364"/>
      <c r="L357" s="364"/>
      <c r="M357" s="175"/>
      <c r="O357" s="174"/>
      <c r="P357" s="174"/>
      <c r="Q357" s="174"/>
      <c r="R357" s="174"/>
    </row>
    <row r="358" spans="1:18" s="173" customFormat="1" ht="15" x14ac:dyDescent="0.25">
      <c r="A358" s="176" t="s">
        <v>525</v>
      </c>
      <c r="B358" s="137" t="s">
        <v>129</v>
      </c>
      <c r="C358" s="138" t="s">
        <v>130</v>
      </c>
      <c r="D358" s="138" t="s">
        <v>131</v>
      </c>
      <c r="E358" s="839" t="s">
        <v>132</v>
      </c>
      <c r="F358" s="840"/>
      <c r="G358" s="839" t="s">
        <v>133</v>
      </c>
      <c r="H358" s="844"/>
      <c r="I358" s="844"/>
      <c r="J358" s="844"/>
      <c r="K358" s="840"/>
      <c r="L358" s="139" t="s">
        <v>96</v>
      </c>
      <c r="M358" s="139" t="s">
        <v>756</v>
      </c>
      <c r="O358" s="174"/>
      <c r="P358" s="174"/>
      <c r="Q358" s="174"/>
      <c r="R358" s="174"/>
    </row>
    <row r="359" spans="1:18" s="173" customFormat="1" ht="45" x14ac:dyDescent="0.25">
      <c r="A359" s="176" t="s">
        <v>525</v>
      </c>
      <c r="B359" s="137"/>
      <c r="C359" s="138"/>
      <c r="D359" s="138"/>
      <c r="E359" s="140" t="s">
        <v>134</v>
      </c>
      <c r="F359" s="140" t="s">
        <v>135</v>
      </c>
      <c r="G359" s="314" t="s">
        <v>599</v>
      </c>
      <c r="H359" s="140" t="s">
        <v>136</v>
      </c>
      <c r="I359" s="140" t="s">
        <v>137</v>
      </c>
      <c r="J359" s="140" t="s">
        <v>138</v>
      </c>
      <c r="K359" s="140" t="s">
        <v>139</v>
      </c>
      <c r="L359" s="139"/>
      <c r="M359" s="175"/>
      <c r="O359" s="174"/>
      <c r="P359" s="174"/>
      <c r="Q359" s="174"/>
      <c r="R359" s="174"/>
    </row>
    <row r="360" spans="1:18" ht="28.5" x14ac:dyDescent="0.2">
      <c r="A360" s="172" t="s">
        <v>525</v>
      </c>
      <c r="B360" s="357" t="s">
        <v>140</v>
      </c>
      <c r="C360" s="363" t="s">
        <v>689</v>
      </c>
      <c r="D360" s="55" t="s">
        <v>142</v>
      </c>
      <c r="E360" s="151">
        <v>3039215719</v>
      </c>
      <c r="F360" s="186" t="s">
        <v>690</v>
      </c>
      <c r="G360" s="319" t="s">
        <v>241</v>
      </c>
      <c r="H360" s="189">
        <v>2456948393</v>
      </c>
      <c r="I360" s="39">
        <f>138.32/111.82</f>
        <v>1.2369880164550171</v>
      </c>
      <c r="J360" s="79" t="s">
        <v>334</v>
      </c>
      <c r="K360" s="152">
        <f>+E360/I360</f>
        <v>2456948392.8468766</v>
      </c>
      <c r="L360" s="168" t="s">
        <v>242</v>
      </c>
      <c r="M360" s="54"/>
      <c r="O360" s="174"/>
      <c r="P360" s="174"/>
      <c r="Q360" s="174"/>
    </row>
    <row r="361" spans="1:18" ht="14.25" x14ac:dyDescent="0.2">
      <c r="A361" s="172" t="s">
        <v>525</v>
      </c>
      <c r="B361" s="357" t="s">
        <v>144</v>
      </c>
      <c r="C361" s="363" t="s">
        <v>689</v>
      </c>
      <c r="D361" s="55" t="s">
        <v>142</v>
      </c>
      <c r="E361" s="151">
        <f>11645347</f>
        <v>11645347</v>
      </c>
      <c r="F361" s="186" t="s">
        <v>691</v>
      </c>
      <c r="G361" s="319">
        <v>43110</v>
      </c>
      <c r="H361" s="866">
        <v>2456948393</v>
      </c>
      <c r="I361" s="39">
        <f>138.85/111.82</f>
        <v>1.2417277767841173</v>
      </c>
      <c r="J361" s="191" t="s">
        <v>230</v>
      </c>
      <c r="K361" s="152">
        <f>+E361/I361</f>
        <v>9378341.3866762705</v>
      </c>
      <c r="L361" s="168" t="s">
        <v>242</v>
      </c>
      <c r="M361" s="54" t="s">
        <v>880</v>
      </c>
      <c r="O361" s="174"/>
      <c r="P361" s="174"/>
      <c r="Q361" s="174"/>
    </row>
    <row r="362" spans="1:18" ht="14.25" x14ac:dyDescent="0.2">
      <c r="A362" s="172" t="s">
        <v>525</v>
      </c>
      <c r="B362" s="357" t="s">
        <v>144</v>
      </c>
      <c r="C362" s="363" t="s">
        <v>689</v>
      </c>
      <c r="D362" s="55" t="s">
        <v>142</v>
      </c>
      <c r="E362" s="151">
        <v>3039215719</v>
      </c>
      <c r="F362" s="186" t="s">
        <v>691</v>
      </c>
      <c r="G362" s="319">
        <v>43109</v>
      </c>
      <c r="H362" s="867"/>
      <c r="I362" s="39">
        <f>138.85/111.82</f>
        <v>1.2417277767841173</v>
      </c>
      <c r="J362" s="191" t="s">
        <v>230</v>
      </c>
      <c r="K362" s="152">
        <f>+E362/I362</f>
        <v>2447570051.8442926</v>
      </c>
      <c r="L362" s="168"/>
      <c r="M362" s="54" t="s">
        <v>879</v>
      </c>
      <c r="O362" s="174"/>
      <c r="P362" s="174"/>
      <c r="Q362" s="174"/>
    </row>
    <row r="363" spans="1:18" ht="14.25" x14ac:dyDescent="0.2">
      <c r="A363" s="172" t="s">
        <v>525</v>
      </c>
      <c r="B363" s="357" t="s">
        <v>145</v>
      </c>
      <c r="C363" s="363" t="s">
        <v>689</v>
      </c>
      <c r="D363" s="55" t="s">
        <v>142</v>
      </c>
      <c r="E363" s="151">
        <v>3069977012</v>
      </c>
      <c r="F363" s="186" t="s">
        <v>692</v>
      </c>
      <c r="G363" s="319">
        <v>43150</v>
      </c>
      <c r="H363" s="189">
        <v>2456948393</v>
      </c>
      <c r="I363" s="39">
        <f>139.72/111.82</f>
        <v>1.2495081380790556</v>
      </c>
      <c r="J363" s="76" t="s">
        <v>243</v>
      </c>
      <c r="K363" s="152">
        <f>+E363/I363</f>
        <v>2456948393.0850272</v>
      </c>
      <c r="L363" s="168" t="s">
        <v>242</v>
      </c>
      <c r="M363" s="54" t="s">
        <v>878</v>
      </c>
      <c r="O363" s="174"/>
      <c r="P363" s="174"/>
      <c r="Q363" s="174"/>
    </row>
    <row r="364" spans="1:18" ht="14.25" x14ac:dyDescent="0.2">
      <c r="A364" s="172" t="s">
        <v>525</v>
      </c>
      <c r="B364" s="357" t="s">
        <v>146</v>
      </c>
      <c r="C364" s="363" t="s">
        <v>689</v>
      </c>
      <c r="D364" s="55" t="s">
        <v>142</v>
      </c>
      <c r="E364" s="151">
        <v>3069977012</v>
      </c>
      <c r="F364" s="186" t="s">
        <v>693</v>
      </c>
      <c r="G364" s="319">
        <v>43157</v>
      </c>
      <c r="H364" s="189">
        <v>2456948393</v>
      </c>
      <c r="I364" s="39">
        <f>139.72/111.82</f>
        <v>1.2495081380790556</v>
      </c>
      <c r="J364" s="76" t="s">
        <v>244</v>
      </c>
      <c r="K364" s="152">
        <f>+E364/I364</f>
        <v>2456948393.0850272</v>
      </c>
      <c r="L364" s="168" t="s">
        <v>217</v>
      </c>
      <c r="M364" s="54"/>
      <c r="O364" s="174"/>
      <c r="P364" s="174"/>
      <c r="Q364" s="174"/>
    </row>
    <row r="365" spans="1:18" ht="14.25" x14ac:dyDescent="0.2">
      <c r="A365" s="172" t="s">
        <v>525</v>
      </c>
      <c r="B365" s="142" t="s">
        <v>147</v>
      </c>
      <c r="C365" s="143" t="s">
        <v>689</v>
      </c>
      <c r="D365" s="58" t="s">
        <v>142</v>
      </c>
      <c r="E365" s="152">
        <v>3091729640</v>
      </c>
      <c r="F365" s="145" t="s">
        <v>694</v>
      </c>
      <c r="G365" s="318">
        <v>43182</v>
      </c>
      <c r="H365" s="189">
        <v>2456948393</v>
      </c>
      <c r="I365" s="74">
        <f>140.71/111.82</f>
        <v>1.2583616526560546</v>
      </c>
      <c r="J365" s="76" t="s">
        <v>236</v>
      </c>
      <c r="K365" s="152">
        <f>+E365/I365</f>
        <v>2456948392.7567334</v>
      </c>
      <c r="L365" s="183" t="s">
        <v>217</v>
      </c>
      <c r="M365" s="54" t="s">
        <v>877</v>
      </c>
      <c r="O365" s="174"/>
      <c r="P365" s="174"/>
      <c r="Q365" s="174"/>
    </row>
    <row r="366" spans="1:18" ht="14.25" x14ac:dyDescent="0.2">
      <c r="A366" s="172" t="s">
        <v>525</v>
      </c>
      <c r="B366" s="357" t="s">
        <v>148</v>
      </c>
      <c r="C366" s="363" t="s">
        <v>689</v>
      </c>
      <c r="D366" s="55" t="s">
        <v>142</v>
      </c>
      <c r="E366" s="151">
        <f>3099200240</f>
        <v>3099200240</v>
      </c>
      <c r="F366" s="186" t="s">
        <v>695</v>
      </c>
      <c r="G366" s="319">
        <v>43237</v>
      </c>
      <c r="H366" s="866">
        <v>2456948393</v>
      </c>
      <c r="I366" s="74">
        <f>141.7/111.82</f>
        <v>1.2672151672330532</v>
      </c>
      <c r="J366" s="76" t="s">
        <v>283</v>
      </c>
      <c r="K366" s="152">
        <f>+E366/I366</f>
        <v>2445677987.5568099</v>
      </c>
      <c r="L366" s="168" t="s">
        <v>217</v>
      </c>
      <c r="M366" s="54" t="s">
        <v>876</v>
      </c>
      <c r="N366" s="190" t="s">
        <v>875</v>
      </c>
      <c r="O366" s="174"/>
      <c r="P366" s="174"/>
      <c r="Q366" s="174"/>
    </row>
    <row r="367" spans="1:18" ht="14.25" x14ac:dyDescent="0.2">
      <c r="A367" s="172" t="s">
        <v>525</v>
      </c>
      <c r="B367" s="357" t="s">
        <v>148</v>
      </c>
      <c r="C367" s="363" t="s">
        <v>689</v>
      </c>
      <c r="D367" s="55" t="s">
        <v>142</v>
      </c>
      <c r="E367" s="151">
        <v>14282029</v>
      </c>
      <c r="F367" s="186" t="s">
        <v>695</v>
      </c>
      <c r="G367" s="319">
        <v>43237</v>
      </c>
      <c r="H367" s="867"/>
      <c r="I367" s="74">
        <f>141.7/111.82</f>
        <v>1.2672151672330532</v>
      </c>
      <c r="J367" s="76" t="s">
        <v>283</v>
      </c>
      <c r="K367" s="152">
        <f>+E367/I367</f>
        <v>11270405.665349329</v>
      </c>
      <c r="L367" s="168"/>
      <c r="M367" s="54" t="s">
        <v>874</v>
      </c>
      <c r="O367" s="174"/>
      <c r="P367" s="174"/>
      <c r="Q367" s="174"/>
    </row>
    <row r="368" spans="1:18" ht="14.25" x14ac:dyDescent="0.2">
      <c r="A368" s="172" t="s">
        <v>525</v>
      </c>
      <c r="B368" s="357" t="s">
        <v>149</v>
      </c>
      <c r="C368" s="363" t="s">
        <v>689</v>
      </c>
      <c r="D368" s="55" t="s">
        <v>142</v>
      </c>
      <c r="E368" s="151">
        <v>3113482269</v>
      </c>
      <c r="F368" s="186" t="s">
        <v>696</v>
      </c>
      <c r="G368" s="319">
        <v>43249</v>
      </c>
      <c r="H368" s="189">
        <v>2456948393</v>
      </c>
      <c r="I368" s="74">
        <f>141.7/111.82</f>
        <v>1.2672151672330532</v>
      </c>
      <c r="J368" s="76" t="s">
        <v>284</v>
      </c>
      <c r="K368" s="152">
        <f>+E368/I368</f>
        <v>2456948393.2221594</v>
      </c>
      <c r="L368" s="168" t="s">
        <v>217</v>
      </c>
      <c r="M368" s="54" t="s">
        <v>873</v>
      </c>
      <c r="O368" s="174"/>
      <c r="P368" s="174"/>
      <c r="Q368" s="174"/>
    </row>
    <row r="369" spans="1:17" ht="14.25" x14ac:dyDescent="0.2">
      <c r="A369" s="172" t="s">
        <v>525</v>
      </c>
      <c r="B369" s="357" t="s">
        <v>150</v>
      </c>
      <c r="C369" s="363" t="s">
        <v>689</v>
      </c>
      <c r="D369" s="55" t="s">
        <v>142</v>
      </c>
      <c r="E369" s="151">
        <v>3126226233</v>
      </c>
      <c r="F369" s="186" t="s">
        <v>697</v>
      </c>
      <c r="G369" s="319">
        <v>43305</v>
      </c>
      <c r="H369" s="189">
        <v>2456948393</v>
      </c>
      <c r="I369" s="74">
        <f>142.28/111.82</f>
        <v>1.272402074763012</v>
      </c>
      <c r="J369" s="76" t="s">
        <v>301</v>
      </c>
      <c r="K369" s="152">
        <f>+E369/I369</f>
        <v>2456948393.1266518</v>
      </c>
      <c r="L369" s="168" t="s">
        <v>242</v>
      </c>
      <c r="M369" s="54" t="s">
        <v>872</v>
      </c>
      <c r="O369" s="174"/>
      <c r="P369" s="174"/>
      <c r="Q369" s="174"/>
    </row>
    <row r="370" spans="1:17" ht="14.25" x14ac:dyDescent="0.2">
      <c r="A370" s="172" t="s">
        <v>525</v>
      </c>
      <c r="B370" s="357" t="s">
        <v>178</v>
      </c>
      <c r="C370" s="363" t="s">
        <v>689</v>
      </c>
      <c r="D370" s="55" t="s">
        <v>142</v>
      </c>
      <c r="E370" s="151">
        <v>3126226233</v>
      </c>
      <c r="F370" s="186" t="s">
        <v>698</v>
      </c>
      <c r="G370" s="319">
        <v>43313</v>
      </c>
      <c r="H370" s="189">
        <v>2456948393</v>
      </c>
      <c r="I370" s="74">
        <f>142.28/111.82</f>
        <v>1.272402074763012</v>
      </c>
      <c r="J370" s="76" t="s">
        <v>301</v>
      </c>
      <c r="K370" s="152">
        <f>+E370/I370</f>
        <v>2456948393.1266518</v>
      </c>
      <c r="L370" s="168" t="s">
        <v>217</v>
      </c>
      <c r="M370" s="54" t="s">
        <v>871</v>
      </c>
      <c r="O370" s="174"/>
      <c r="P370" s="174"/>
      <c r="Q370" s="174"/>
    </row>
    <row r="371" spans="1:17" ht="28.5" x14ac:dyDescent="0.2">
      <c r="A371" s="172" t="s">
        <v>525</v>
      </c>
      <c r="B371" s="142" t="s">
        <v>179</v>
      </c>
      <c r="C371" s="143" t="s">
        <v>689</v>
      </c>
      <c r="D371" s="58" t="s">
        <v>142</v>
      </c>
      <c r="E371" s="152">
        <v>3122051486</v>
      </c>
      <c r="F371" s="145" t="s">
        <v>699</v>
      </c>
      <c r="G371" s="318">
        <v>43353</v>
      </c>
      <c r="H371" s="189">
        <v>2456948393</v>
      </c>
      <c r="I371" s="74">
        <f>142.27/111.82</f>
        <v>1.2723126453228404</v>
      </c>
      <c r="J371" s="76" t="s">
        <v>309</v>
      </c>
      <c r="K371" s="152">
        <f>+E371/I371</f>
        <v>2453839861.9843955</v>
      </c>
      <c r="L371" s="168" t="s">
        <v>700</v>
      </c>
      <c r="M371" s="54" t="s">
        <v>870</v>
      </c>
      <c r="O371" s="174"/>
      <c r="P371" s="174"/>
      <c r="Q371" s="174"/>
    </row>
    <row r="372" spans="1:17" ht="14.25" x14ac:dyDescent="0.2">
      <c r="A372" s="172" t="s">
        <v>525</v>
      </c>
      <c r="B372" s="357" t="s">
        <v>180</v>
      </c>
      <c r="C372" s="363" t="s">
        <v>689</v>
      </c>
      <c r="D372" s="55" t="s">
        <v>142</v>
      </c>
      <c r="E372" s="151">
        <v>3131060150</v>
      </c>
      <c r="F372" s="186" t="s">
        <v>701</v>
      </c>
      <c r="G372" s="319">
        <v>43384</v>
      </c>
      <c r="H372" s="189">
        <v>2456948393</v>
      </c>
      <c r="I372" s="74">
        <f>142.5/111.82</f>
        <v>1.2743695224467895</v>
      </c>
      <c r="J372" s="76" t="s">
        <v>316</v>
      </c>
      <c r="K372" s="152">
        <f>+E372/I372</f>
        <v>2456948392.7929826</v>
      </c>
      <c r="L372" s="168" t="s">
        <v>217</v>
      </c>
      <c r="M372" s="54" t="s">
        <v>869</v>
      </c>
      <c r="O372" s="174"/>
      <c r="P372" s="174"/>
      <c r="Q372" s="174"/>
    </row>
    <row r="373" spans="1:17" ht="14.25" x14ac:dyDescent="0.2">
      <c r="A373" s="172" t="s">
        <v>525</v>
      </c>
      <c r="B373" s="357" t="s">
        <v>181</v>
      </c>
      <c r="C373" s="363" t="s">
        <v>689</v>
      </c>
      <c r="D373" s="55" t="s">
        <v>142</v>
      </c>
      <c r="E373" s="151">
        <v>3131060150</v>
      </c>
      <c r="F373" s="186" t="s">
        <v>702</v>
      </c>
      <c r="G373" s="319">
        <v>43384</v>
      </c>
      <c r="H373" s="189">
        <v>2456948393</v>
      </c>
      <c r="I373" s="74">
        <f>142.5/111.82</f>
        <v>1.2743695224467895</v>
      </c>
      <c r="J373" s="76" t="s">
        <v>316</v>
      </c>
      <c r="K373" s="152">
        <f>+E373/I373</f>
        <v>2456948392.7929826</v>
      </c>
      <c r="L373" s="168" t="s">
        <v>217</v>
      </c>
      <c r="M373" s="54" t="s">
        <v>869</v>
      </c>
      <c r="O373" s="174"/>
      <c r="P373" s="174"/>
      <c r="Q373" s="174"/>
    </row>
    <row r="374" spans="1:17" ht="14.25" x14ac:dyDescent="0.2">
      <c r="A374" s="172" t="s">
        <v>525</v>
      </c>
      <c r="B374" s="357"/>
      <c r="C374" s="363" t="s">
        <v>689</v>
      </c>
      <c r="D374" s="55" t="s">
        <v>142</v>
      </c>
      <c r="E374" s="151">
        <v>4008101</v>
      </c>
      <c r="F374" s="186" t="s">
        <v>322</v>
      </c>
      <c r="G374" s="319">
        <v>43431</v>
      </c>
      <c r="H374" s="189"/>
      <c r="I374" s="74">
        <f>142.5/111.82</f>
        <v>1.2743695224467895</v>
      </c>
      <c r="J374" s="76" t="s">
        <v>323</v>
      </c>
      <c r="K374" s="152">
        <f>+E374/I374</f>
        <v>3145163.8864561403</v>
      </c>
      <c r="L374" s="168" t="s">
        <v>324</v>
      </c>
      <c r="M374" s="54" t="s">
        <v>867</v>
      </c>
      <c r="N374" s="166" t="s">
        <v>868</v>
      </c>
      <c r="O374" s="174"/>
      <c r="P374" s="174"/>
      <c r="Q374" s="174"/>
    </row>
    <row r="375" spans="1:17" ht="14.25" x14ac:dyDescent="0.2">
      <c r="A375" s="172" t="s">
        <v>525</v>
      </c>
      <c r="B375" s="357" t="s">
        <v>182</v>
      </c>
      <c r="C375" s="363" t="s">
        <v>689</v>
      </c>
      <c r="D375" s="55" t="s">
        <v>142</v>
      </c>
      <c r="E375" s="151">
        <v>3134795450</v>
      </c>
      <c r="F375" s="186" t="s">
        <v>703</v>
      </c>
      <c r="G375" s="319">
        <v>43432</v>
      </c>
      <c r="H375" s="189">
        <v>2456948393</v>
      </c>
      <c r="I375" s="74">
        <f>142.67/111.82</f>
        <v>1.2758898229297084</v>
      </c>
      <c r="J375" s="76" t="s">
        <v>323</v>
      </c>
      <c r="K375" s="152">
        <f>+E375/I375</f>
        <v>2456948392.9277353</v>
      </c>
      <c r="L375" s="168" t="s">
        <v>217</v>
      </c>
      <c r="M375" s="54" t="s">
        <v>867</v>
      </c>
      <c r="N375" s="190" t="s">
        <v>866</v>
      </c>
      <c r="O375" s="174"/>
      <c r="P375" s="174"/>
      <c r="Q375" s="174"/>
    </row>
    <row r="376" spans="1:17" ht="14.25" x14ac:dyDescent="0.2">
      <c r="A376" s="172" t="s">
        <v>525</v>
      </c>
      <c r="B376" s="357" t="s">
        <v>183</v>
      </c>
      <c r="C376" s="363" t="s">
        <v>689</v>
      </c>
      <c r="D376" s="55" t="s">
        <v>142</v>
      </c>
      <c r="E376" s="151">
        <v>3138530750</v>
      </c>
      <c r="F376" s="186" t="s">
        <v>704</v>
      </c>
      <c r="G376" s="319">
        <v>43444</v>
      </c>
      <c r="H376" s="189">
        <v>2456948393</v>
      </c>
      <c r="I376" s="74">
        <f>142.84/111.82</f>
        <v>1.2774101234126276</v>
      </c>
      <c r="J376" s="76" t="s">
        <v>325</v>
      </c>
      <c r="K376" s="152">
        <f>+E376/I376</f>
        <v>2456948393.0621672</v>
      </c>
      <c r="L376" s="168" t="s">
        <v>217</v>
      </c>
      <c r="M376" s="54" t="s">
        <v>865</v>
      </c>
      <c r="O376" s="174"/>
      <c r="P376" s="174"/>
      <c r="Q376" s="174"/>
    </row>
    <row r="377" spans="1:17" ht="14.25" x14ac:dyDescent="0.2">
      <c r="A377" s="172" t="s">
        <v>525</v>
      </c>
      <c r="B377" s="357" t="s">
        <v>185</v>
      </c>
      <c r="C377" s="363" t="s">
        <v>689</v>
      </c>
      <c r="D377" s="55" t="s">
        <v>142</v>
      </c>
      <c r="E377" s="151">
        <v>3138530750</v>
      </c>
      <c r="F377" s="186" t="s">
        <v>705</v>
      </c>
      <c r="G377" s="319">
        <v>43444</v>
      </c>
      <c r="H377" s="189">
        <v>2456948393</v>
      </c>
      <c r="I377" s="74">
        <f>142.84/111.82</f>
        <v>1.2774101234126276</v>
      </c>
      <c r="J377" s="76" t="s">
        <v>325</v>
      </c>
      <c r="K377" s="152">
        <f>+E377/I377</f>
        <v>2456948393.0621672</v>
      </c>
      <c r="L377" s="168" t="s">
        <v>217</v>
      </c>
      <c r="M377" s="54" t="s">
        <v>865</v>
      </c>
      <c r="O377" s="174"/>
      <c r="P377" s="174"/>
      <c r="Q377" s="174"/>
    </row>
    <row r="378" spans="1:17" ht="14.25" x14ac:dyDescent="0.2">
      <c r="A378" s="172" t="s">
        <v>525</v>
      </c>
      <c r="B378" s="357" t="s">
        <v>187</v>
      </c>
      <c r="C378" s="363" t="s">
        <v>689</v>
      </c>
      <c r="D378" s="55" t="s">
        <v>142</v>
      </c>
      <c r="E378" s="151">
        <v>3166875084</v>
      </c>
      <c r="F378" s="186" t="s">
        <v>706</v>
      </c>
      <c r="G378" s="319">
        <v>43507</v>
      </c>
      <c r="H378" s="189">
        <v>2456948393</v>
      </c>
      <c r="I378" s="74">
        <f>100.6/78.05</f>
        <v>1.2889173606662396</v>
      </c>
      <c r="J378" s="76" t="s">
        <v>337</v>
      </c>
      <c r="K378" s="152">
        <f>+E378/I378</f>
        <v>2457003979.1868787</v>
      </c>
      <c r="L378" s="168" t="s">
        <v>217</v>
      </c>
      <c r="M378" s="54" t="s">
        <v>864</v>
      </c>
      <c r="O378" s="174"/>
      <c r="P378" s="174"/>
      <c r="Q378" s="174"/>
    </row>
    <row r="379" spans="1:17" ht="14.25" x14ac:dyDescent="0.2">
      <c r="A379" s="172" t="s">
        <v>525</v>
      </c>
      <c r="B379" s="357" t="s">
        <v>189</v>
      </c>
      <c r="C379" s="363" t="s">
        <v>689</v>
      </c>
      <c r="D379" s="55" t="s">
        <v>142</v>
      </c>
      <c r="E379" s="151">
        <v>7000000000</v>
      </c>
      <c r="F379" s="186" t="s">
        <v>707</v>
      </c>
      <c r="G379" s="319">
        <v>43550</v>
      </c>
      <c r="H379" s="189">
        <v>2456948393</v>
      </c>
      <c r="I379" s="74">
        <f>101.18/78.05</f>
        <v>1.2963484945547727</v>
      </c>
      <c r="J379" s="76" t="s">
        <v>344</v>
      </c>
      <c r="K379" s="152">
        <f>+E379/I379</f>
        <v>5399782565.7244511</v>
      </c>
      <c r="L379" s="168" t="s">
        <v>345</v>
      </c>
      <c r="M379" s="54" t="s">
        <v>863</v>
      </c>
      <c r="O379" s="174"/>
      <c r="P379" s="174"/>
      <c r="Q379" s="174"/>
    </row>
    <row r="380" spans="1:17" ht="15" x14ac:dyDescent="0.2">
      <c r="A380" s="172" t="s">
        <v>525</v>
      </c>
      <c r="B380" s="357" t="s">
        <v>191</v>
      </c>
      <c r="C380" s="363" t="s">
        <v>689</v>
      </c>
      <c r="D380" s="55" t="s">
        <v>142</v>
      </c>
      <c r="E380" s="187"/>
      <c r="F380" s="186" t="s">
        <v>708</v>
      </c>
      <c r="G380" s="319"/>
      <c r="H380" s="189">
        <v>2456948393</v>
      </c>
      <c r="I380" s="74">
        <f>101.18/78.05</f>
        <v>1.2963484945547727</v>
      </c>
      <c r="J380" s="76"/>
      <c r="K380" s="152"/>
      <c r="L380" s="188" t="s">
        <v>401</v>
      </c>
      <c r="M380" s="54"/>
      <c r="O380" s="174"/>
      <c r="P380" s="174"/>
      <c r="Q380" s="174"/>
    </row>
    <row r="381" spans="1:17" ht="15" x14ac:dyDescent="0.2">
      <c r="A381" s="172" t="s">
        <v>525</v>
      </c>
      <c r="B381" s="357" t="s">
        <v>245</v>
      </c>
      <c r="C381" s="363" t="s">
        <v>689</v>
      </c>
      <c r="D381" s="55" t="s">
        <v>142</v>
      </c>
      <c r="E381" s="187"/>
      <c r="F381" s="186" t="s">
        <v>709</v>
      </c>
      <c r="G381" s="319"/>
      <c r="H381" s="185">
        <v>1455974867</v>
      </c>
      <c r="I381" s="74">
        <f>101.18/78.05</f>
        <v>1.2963484945547727</v>
      </c>
      <c r="J381" s="76"/>
      <c r="K381" s="152"/>
      <c r="L381" s="188" t="s">
        <v>401</v>
      </c>
      <c r="M381" s="54"/>
      <c r="O381" s="174"/>
      <c r="P381" s="174"/>
      <c r="Q381" s="174"/>
    </row>
    <row r="382" spans="1:17" ht="15" x14ac:dyDescent="0.2">
      <c r="A382" s="172" t="s">
        <v>525</v>
      </c>
      <c r="B382" s="357" t="s">
        <v>246</v>
      </c>
      <c r="C382" s="363" t="s">
        <v>689</v>
      </c>
      <c r="D382" s="55" t="s">
        <v>142</v>
      </c>
      <c r="E382" s="187">
        <v>6309098263</v>
      </c>
      <c r="F382" s="186" t="s">
        <v>710</v>
      </c>
      <c r="G382" s="319">
        <v>43612</v>
      </c>
      <c r="H382" s="185">
        <v>1455974867</v>
      </c>
      <c r="I382" s="74">
        <f>102.12/78.05</f>
        <v>1.3083920563741192</v>
      </c>
      <c r="J382" s="76" t="s">
        <v>400</v>
      </c>
      <c r="K382" s="152">
        <f>+E382/I382</f>
        <v>4822024279.5451431</v>
      </c>
      <c r="L382" s="168" t="s">
        <v>420</v>
      </c>
      <c r="M382" s="54"/>
      <c r="N382" s="166" t="s">
        <v>862</v>
      </c>
      <c r="O382" s="174"/>
      <c r="P382" s="174"/>
      <c r="Q382" s="174"/>
    </row>
    <row r="383" spans="1:17" ht="15" x14ac:dyDescent="0.2">
      <c r="A383" s="172" t="s">
        <v>525</v>
      </c>
      <c r="B383" s="357" t="s">
        <v>247</v>
      </c>
      <c r="C383" s="363" t="s">
        <v>689</v>
      </c>
      <c r="D383" s="55" t="s">
        <v>142</v>
      </c>
      <c r="E383" s="187"/>
      <c r="F383" s="186" t="s">
        <v>711</v>
      </c>
      <c r="G383" s="319"/>
      <c r="H383" s="185">
        <v>1455974867</v>
      </c>
      <c r="I383" s="74"/>
      <c r="J383" s="76"/>
      <c r="K383" s="152"/>
      <c r="L383" s="168" t="s">
        <v>217</v>
      </c>
      <c r="M383" s="54"/>
      <c r="O383" s="174"/>
      <c r="P383" s="174"/>
      <c r="Q383" s="174"/>
    </row>
    <row r="384" spans="1:17" ht="15" x14ac:dyDescent="0.2">
      <c r="A384" s="172" t="s">
        <v>525</v>
      </c>
      <c r="B384" s="357" t="s">
        <v>248</v>
      </c>
      <c r="C384" s="363" t="s">
        <v>689</v>
      </c>
      <c r="D384" s="55" t="s">
        <v>142</v>
      </c>
      <c r="E384" s="187"/>
      <c r="F384" s="186" t="s">
        <v>712</v>
      </c>
      <c r="G384" s="319"/>
      <c r="H384" s="185">
        <v>1455974867</v>
      </c>
      <c r="I384" s="74"/>
      <c r="J384" s="76"/>
      <c r="K384" s="152"/>
      <c r="L384" s="168" t="s">
        <v>217</v>
      </c>
      <c r="M384" s="54"/>
      <c r="O384" s="174"/>
      <c r="P384" s="174"/>
      <c r="Q384" s="174"/>
    </row>
    <row r="385" spans="1:18" ht="15" x14ac:dyDescent="0.25">
      <c r="A385" s="172" t="s">
        <v>525</v>
      </c>
      <c r="B385" s="142" t="s">
        <v>249</v>
      </c>
      <c r="C385" s="143" t="s">
        <v>689</v>
      </c>
      <c r="D385" s="58" t="s">
        <v>142</v>
      </c>
      <c r="E385" s="144">
        <v>2643821720</v>
      </c>
      <c r="F385" s="145" t="s">
        <v>713</v>
      </c>
      <c r="G385" s="318">
        <v>43650</v>
      </c>
      <c r="H385" s="184">
        <v>1455974867</v>
      </c>
      <c r="I385" s="74">
        <f>102.71/78.05</f>
        <v>1.3159513132607303</v>
      </c>
      <c r="J385" s="76" t="s">
        <v>422</v>
      </c>
      <c r="K385" s="152">
        <f>+E385/I385</f>
        <v>2009057397.0012655</v>
      </c>
      <c r="L385" s="183" t="s">
        <v>421</v>
      </c>
      <c r="M385" s="54" t="s">
        <v>861</v>
      </c>
      <c r="O385" s="174"/>
      <c r="P385" s="174"/>
      <c r="Q385" s="174"/>
    </row>
    <row r="386" spans="1:18" ht="15" x14ac:dyDescent="0.25">
      <c r="A386" s="172" t="s">
        <v>525</v>
      </c>
      <c r="B386" s="142" t="s">
        <v>757</v>
      </c>
      <c r="C386" s="143" t="s">
        <v>689</v>
      </c>
      <c r="D386" s="58" t="s">
        <v>142</v>
      </c>
      <c r="E386" s="144">
        <v>9754517</v>
      </c>
      <c r="F386" s="145" t="s">
        <v>713</v>
      </c>
      <c r="G386" s="318">
        <v>43658</v>
      </c>
      <c r="H386" s="184"/>
      <c r="I386" s="74">
        <f>102.71/78.05</f>
        <v>1.3159513132607303</v>
      </c>
      <c r="J386" s="76" t="s">
        <v>422</v>
      </c>
      <c r="K386" s="152">
        <f>+E386/I386</f>
        <v>7412521.194138837</v>
      </c>
      <c r="L386" s="183" t="s">
        <v>423</v>
      </c>
      <c r="M386" s="54" t="s">
        <v>860</v>
      </c>
      <c r="O386" s="174"/>
      <c r="P386" s="174"/>
      <c r="Q386" s="174"/>
    </row>
    <row r="387" spans="1:18" ht="26.25" x14ac:dyDescent="0.25">
      <c r="A387" s="172" t="s">
        <v>525</v>
      </c>
      <c r="B387" s="142" t="s">
        <v>757</v>
      </c>
      <c r="C387" s="143" t="s">
        <v>689</v>
      </c>
      <c r="D387" s="58" t="s">
        <v>142</v>
      </c>
      <c r="E387" s="144">
        <v>3518806545</v>
      </c>
      <c r="F387" s="145"/>
      <c r="G387" s="318">
        <v>43916</v>
      </c>
      <c r="H387" s="303"/>
      <c r="I387" s="302">
        <f>104.94/78.05</f>
        <v>1.3445227418321588</v>
      </c>
      <c r="J387" s="301" t="s">
        <v>714</v>
      </c>
      <c r="K387" s="300">
        <f>+E387/I387</f>
        <v>2617141707.9974275</v>
      </c>
      <c r="L387" s="183"/>
      <c r="M387" s="54" t="s">
        <v>859</v>
      </c>
      <c r="N387" s="1" t="s">
        <v>961</v>
      </c>
      <c r="O387" s="174"/>
      <c r="P387" s="174"/>
      <c r="Q387" s="174"/>
    </row>
    <row r="388" spans="1:18" ht="26.25" x14ac:dyDescent="0.25">
      <c r="A388" s="172" t="s">
        <v>525</v>
      </c>
      <c r="B388" s="142" t="s">
        <v>757</v>
      </c>
      <c r="C388" s="143" t="s">
        <v>689</v>
      </c>
      <c r="D388" s="58" t="s">
        <v>142</v>
      </c>
      <c r="E388" s="144">
        <v>-3518806545</v>
      </c>
      <c r="F388" s="145"/>
      <c r="G388" s="318">
        <v>43916</v>
      </c>
      <c r="H388" s="303"/>
      <c r="I388" s="302">
        <f>104.94/78.05</f>
        <v>1.3445227418321588</v>
      </c>
      <c r="J388" s="301" t="s">
        <v>714</v>
      </c>
      <c r="K388" s="300">
        <f>+E388/I388</f>
        <v>-2617141707.9974275</v>
      </c>
      <c r="L388" s="183"/>
      <c r="M388" s="54" t="s">
        <v>859</v>
      </c>
      <c r="N388" s="1" t="s">
        <v>961</v>
      </c>
      <c r="O388" s="174"/>
      <c r="P388" s="174"/>
      <c r="Q388" s="174"/>
    </row>
    <row r="389" spans="1:18" ht="15" hidden="1" outlineLevel="1" x14ac:dyDescent="0.25">
      <c r="A389" s="172" t="s">
        <v>525</v>
      </c>
      <c r="B389" s="142"/>
      <c r="C389" s="143"/>
      <c r="D389" s="58"/>
      <c r="E389" s="144"/>
      <c r="F389" s="145"/>
      <c r="G389" s="318"/>
      <c r="H389" s="303"/>
      <c r="I389" s="302"/>
      <c r="J389" s="301"/>
      <c r="K389" s="300"/>
      <c r="L389" s="183"/>
      <c r="M389" s="54"/>
      <c r="O389" s="174"/>
      <c r="P389" s="174"/>
      <c r="Q389" s="174"/>
    </row>
    <row r="390" spans="1:18" ht="15" hidden="1" outlineLevel="1" x14ac:dyDescent="0.25">
      <c r="A390" s="172" t="s">
        <v>525</v>
      </c>
      <c r="B390" s="142"/>
      <c r="C390" s="143"/>
      <c r="D390" s="58"/>
      <c r="E390" s="144"/>
      <c r="F390" s="145"/>
      <c r="G390" s="318"/>
      <c r="H390" s="303"/>
      <c r="I390" s="302"/>
      <c r="J390" s="301"/>
      <c r="K390" s="300"/>
      <c r="L390" s="183"/>
      <c r="M390" s="54"/>
      <c r="O390" s="174"/>
      <c r="P390" s="174"/>
      <c r="Q390" s="174"/>
    </row>
    <row r="391" spans="1:18" ht="15" hidden="1" outlineLevel="1" x14ac:dyDescent="0.25">
      <c r="A391" s="172" t="s">
        <v>525</v>
      </c>
      <c r="B391" s="142"/>
      <c r="C391" s="143"/>
      <c r="D391" s="58"/>
      <c r="E391" s="144"/>
      <c r="F391" s="145"/>
      <c r="G391" s="318"/>
      <c r="H391" s="303"/>
      <c r="I391" s="302"/>
      <c r="J391" s="301"/>
      <c r="K391" s="300"/>
      <c r="L391" s="183"/>
      <c r="M391" s="54"/>
      <c r="O391" s="174"/>
      <c r="P391" s="174"/>
      <c r="Q391" s="174"/>
    </row>
    <row r="392" spans="1:18" ht="15" hidden="1" outlineLevel="1" x14ac:dyDescent="0.25">
      <c r="A392" s="172" t="s">
        <v>525</v>
      </c>
      <c r="B392" s="142"/>
      <c r="C392" s="143"/>
      <c r="D392" s="58"/>
      <c r="E392" s="144"/>
      <c r="F392" s="145"/>
      <c r="G392" s="318"/>
      <c r="H392" s="303"/>
      <c r="I392" s="302"/>
      <c r="J392" s="301"/>
      <c r="K392" s="300"/>
      <c r="L392" s="183"/>
      <c r="M392" s="54"/>
      <c r="O392" s="174"/>
      <c r="P392" s="174"/>
      <c r="Q392" s="174"/>
    </row>
    <row r="393" spans="1:18" ht="15" hidden="1" outlineLevel="1" x14ac:dyDescent="0.25">
      <c r="A393" s="172" t="s">
        <v>525</v>
      </c>
      <c r="B393" s="142"/>
      <c r="C393" s="143"/>
      <c r="D393" s="58"/>
      <c r="E393" s="144"/>
      <c r="F393" s="145"/>
      <c r="G393" s="318"/>
      <c r="H393" s="303"/>
      <c r="I393" s="302"/>
      <c r="J393" s="301"/>
      <c r="K393" s="300"/>
      <c r="L393" s="183"/>
      <c r="M393" s="54"/>
      <c r="O393" s="174"/>
      <c r="P393" s="174"/>
      <c r="Q393" s="174"/>
    </row>
    <row r="394" spans="1:18" ht="15" hidden="1" outlineLevel="1" x14ac:dyDescent="0.25">
      <c r="A394" s="172" t="s">
        <v>525</v>
      </c>
      <c r="B394" s="142"/>
      <c r="C394" s="143"/>
      <c r="D394" s="58"/>
      <c r="E394" s="144"/>
      <c r="F394" s="145"/>
      <c r="G394" s="318"/>
      <c r="H394" s="303"/>
      <c r="I394" s="302"/>
      <c r="J394" s="301"/>
      <c r="K394" s="300"/>
      <c r="L394" s="183"/>
      <c r="M394" s="54"/>
      <c r="O394" s="174"/>
      <c r="P394" s="174"/>
      <c r="Q394" s="174"/>
    </row>
    <row r="395" spans="1:18" ht="15" hidden="1" outlineLevel="1" x14ac:dyDescent="0.25">
      <c r="A395" s="172" t="s">
        <v>525</v>
      </c>
      <c r="B395" s="142"/>
      <c r="C395" s="143"/>
      <c r="D395" s="58"/>
      <c r="E395" s="144"/>
      <c r="F395" s="145"/>
      <c r="G395" s="318"/>
      <c r="H395" s="303"/>
      <c r="I395" s="302"/>
      <c r="J395" s="301"/>
      <c r="K395" s="300"/>
      <c r="L395" s="183"/>
      <c r="M395" s="54"/>
      <c r="O395" s="174"/>
      <c r="P395" s="174"/>
      <c r="Q395" s="174"/>
    </row>
    <row r="396" spans="1:18" ht="15" hidden="1" outlineLevel="1" x14ac:dyDescent="0.25">
      <c r="A396" s="172" t="s">
        <v>525</v>
      </c>
      <c r="B396" s="142"/>
      <c r="C396" s="143"/>
      <c r="D396" s="58"/>
      <c r="E396" s="144"/>
      <c r="F396" s="145"/>
      <c r="G396" s="318"/>
      <c r="H396" s="303"/>
      <c r="I396" s="302"/>
      <c r="J396" s="301"/>
      <c r="K396" s="300"/>
      <c r="L396" s="183"/>
      <c r="M396" s="54"/>
      <c r="O396" s="174"/>
      <c r="P396" s="174"/>
      <c r="Q396" s="174"/>
    </row>
    <row r="397" spans="1:18" ht="15" hidden="1" outlineLevel="1" x14ac:dyDescent="0.25">
      <c r="A397" s="172" t="s">
        <v>525</v>
      </c>
      <c r="B397" s="142"/>
      <c r="C397" s="143"/>
      <c r="D397" s="58"/>
      <c r="E397" s="144"/>
      <c r="F397" s="145"/>
      <c r="G397" s="318"/>
      <c r="H397" s="303"/>
      <c r="I397" s="302"/>
      <c r="J397" s="301"/>
      <c r="K397" s="300"/>
      <c r="L397" s="183"/>
      <c r="M397" s="54"/>
      <c r="O397" s="174"/>
      <c r="P397" s="174"/>
      <c r="Q397" s="174"/>
    </row>
    <row r="398" spans="1:18" ht="15" hidden="1" outlineLevel="1" x14ac:dyDescent="0.25">
      <c r="A398" s="172" t="s">
        <v>525</v>
      </c>
      <c r="B398" s="142"/>
      <c r="C398" s="143"/>
      <c r="D398" s="58"/>
      <c r="E398" s="144"/>
      <c r="F398" s="145"/>
      <c r="G398" s="318"/>
      <c r="H398" s="303"/>
      <c r="I398" s="302"/>
      <c r="J398" s="301"/>
      <c r="K398" s="300"/>
      <c r="L398" s="183"/>
      <c r="M398" s="54"/>
      <c r="O398" s="174"/>
      <c r="P398" s="174"/>
      <c r="Q398" s="174"/>
    </row>
    <row r="399" spans="1:18" s="117" customFormat="1" collapsed="1" x14ac:dyDescent="0.2">
      <c r="A399" s="172" t="s">
        <v>525</v>
      </c>
      <c r="B399" s="146" t="s">
        <v>424</v>
      </c>
      <c r="C399" s="147"/>
      <c r="D399" s="120"/>
      <c r="E399" s="148">
        <f>SUM(E360:E388)</f>
        <v>65730763874</v>
      </c>
      <c r="F399" s="149"/>
      <c r="G399" s="317"/>
      <c r="H399" s="182">
        <f>SUM(H360:H386)</f>
        <v>51504945409</v>
      </c>
      <c r="I399" s="121"/>
      <c r="J399" s="122"/>
      <c r="K399" s="181">
        <f>SUM(K360:K388)</f>
        <v>51549543270.863014</v>
      </c>
      <c r="L399" s="180">
        <f>+K399-H399</f>
        <v>44597861.863014221</v>
      </c>
      <c r="M399" s="179"/>
      <c r="O399" s="57"/>
      <c r="P399" s="57"/>
      <c r="Q399" s="57"/>
      <c r="R399" s="57"/>
    </row>
    <row r="400" spans="1:18" x14ac:dyDescent="0.2">
      <c r="A400" s="172" t="s">
        <v>525</v>
      </c>
      <c r="B400" s="178"/>
      <c r="C400" s="178"/>
      <c r="D400" s="54"/>
      <c r="E400" s="54"/>
      <c r="F400" s="54"/>
      <c r="G400" s="316"/>
      <c r="H400" s="177"/>
      <c r="I400" s="54"/>
      <c r="J400" s="54"/>
      <c r="K400" s="54"/>
      <c r="L400" s="54"/>
      <c r="M400" s="54"/>
    </row>
    <row r="401" spans="1:18" s="173" customFormat="1" ht="15" x14ac:dyDescent="0.25">
      <c r="A401" s="173" t="s">
        <v>477</v>
      </c>
      <c r="B401" s="364" t="s">
        <v>331</v>
      </c>
      <c r="C401" s="364"/>
      <c r="D401" s="364"/>
      <c r="E401" s="364"/>
      <c r="F401" s="364"/>
      <c r="G401" s="315"/>
      <c r="H401" s="364"/>
      <c r="I401" s="364"/>
      <c r="J401" s="364"/>
      <c r="K401" s="364"/>
      <c r="L401" s="364"/>
      <c r="M401" s="175"/>
      <c r="O401" s="174"/>
      <c r="P401" s="174"/>
      <c r="Q401" s="174"/>
      <c r="R401" s="174"/>
    </row>
    <row r="402" spans="1:18" s="173" customFormat="1" ht="15" x14ac:dyDescent="0.25">
      <c r="A402" s="176" t="s">
        <v>525</v>
      </c>
      <c r="B402" s="137" t="s">
        <v>129</v>
      </c>
      <c r="C402" s="138" t="s">
        <v>130</v>
      </c>
      <c r="D402" s="138" t="s">
        <v>131</v>
      </c>
      <c r="E402" s="839" t="s">
        <v>132</v>
      </c>
      <c r="F402" s="840"/>
      <c r="G402" s="839" t="s">
        <v>133</v>
      </c>
      <c r="H402" s="844"/>
      <c r="I402" s="844"/>
      <c r="J402" s="844"/>
      <c r="K402" s="840"/>
      <c r="L402" s="139" t="s">
        <v>96</v>
      </c>
      <c r="M402" s="139" t="s">
        <v>756</v>
      </c>
      <c r="O402" s="174"/>
      <c r="P402" s="174"/>
      <c r="Q402" s="174"/>
      <c r="R402" s="174"/>
    </row>
    <row r="403" spans="1:18" s="173" customFormat="1" ht="45" x14ac:dyDescent="0.25">
      <c r="A403" s="176" t="s">
        <v>525</v>
      </c>
      <c r="B403" s="137"/>
      <c r="C403" s="138"/>
      <c r="D403" s="138"/>
      <c r="E403" s="140" t="s">
        <v>134</v>
      </c>
      <c r="F403" s="140" t="s">
        <v>135</v>
      </c>
      <c r="G403" s="314" t="s">
        <v>599</v>
      </c>
      <c r="H403" s="140" t="s">
        <v>136</v>
      </c>
      <c r="I403" s="140" t="s">
        <v>137</v>
      </c>
      <c r="J403" s="140" t="s">
        <v>138</v>
      </c>
      <c r="K403" s="140" t="s">
        <v>139</v>
      </c>
      <c r="L403" s="139"/>
      <c r="M403" s="175"/>
      <c r="O403" s="174"/>
      <c r="P403" s="174"/>
      <c r="Q403" s="174"/>
      <c r="R403" s="174"/>
    </row>
    <row r="404" spans="1:18" ht="28.5" x14ac:dyDescent="0.2">
      <c r="A404" s="172" t="s">
        <v>525</v>
      </c>
      <c r="B404" s="357" t="s">
        <v>755</v>
      </c>
      <c r="C404" s="153" t="s">
        <v>715</v>
      </c>
      <c r="D404" s="55" t="s">
        <v>142</v>
      </c>
      <c r="E404" s="136">
        <v>13016958191</v>
      </c>
      <c r="F404" s="171">
        <v>43465</v>
      </c>
      <c r="G404" s="313">
        <v>43462</v>
      </c>
      <c r="H404" s="170">
        <v>10214287467</v>
      </c>
      <c r="I404" s="78">
        <f>142.84/111.82</f>
        <v>1.2774101234126276</v>
      </c>
      <c r="J404" s="79" t="s">
        <v>332</v>
      </c>
      <c r="K404" s="50">
        <f>+E404/I404</f>
        <v>10190116668.42355</v>
      </c>
      <c r="L404" s="168" t="s">
        <v>716</v>
      </c>
      <c r="M404" s="54"/>
    </row>
    <row r="405" spans="1:18" ht="15" x14ac:dyDescent="0.2">
      <c r="A405" s="172" t="s">
        <v>525</v>
      </c>
      <c r="B405" s="357"/>
      <c r="C405" s="154" t="s">
        <v>715</v>
      </c>
      <c r="D405" s="55" t="s">
        <v>142</v>
      </c>
      <c r="E405" s="136">
        <v>30876023</v>
      </c>
      <c r="F405" s="171">
        <v>43465</v>
      </c>
      <c r="G405" s="313">
        <v>43469</v>
      </c>
      <c r="H405" s="170"/>
      <c r="I405" s="78">
        <f>142.84/111.82</f>
        <v>1.2774101234126276</v>
      </c>
      <c r="J405" s="79" t="s">
        <v>332</v>
      </c>
      <c r="K405" s="50">
        <f>+E405/I405</f>
        <v>24170798.738868661</v>
      </c>
      <c r="L405" s="168" t="s">
        <v>242</v>
      </c>
      <c r="M405" s="54"/>
    </row>
    <row r="406" spans="1:18" ht="15" x14ac:dyDescent="0.2">
      <c r="A406" s="172" t="s">
        <v>525</v>
      </c>
      <c r="B406" s="357" t="s">
        <v>754</v>
      </c>
      <c r="C406" s="154" t="s">
        <v>715</v>
      </c>
      <c r="D406" s="55" t="s">
        <v>142</v>
      </c>
      <c r="E406" s="136">
        <v>55856315730</v>
      </c>
      <c r="F406" s="171">
        <v>43830</v>
      </c>
      <c r="G406" s="312">
        <v>43829</v>
      </c>
      <c r="H406" s="170">
        <v>42105325891</v>
      </c>
      <c r="I406" s="86">
        <f>103.54/78.05</f>
        <v>1.3265855221012173</v>
      </c>
      <c r="J406" s="87" t="s">
        <v>478</v>
      </c>
      <c r="K406" s="169">
        <f>+E406/I406</f>
        <v>42105325890.733047</v>
      </c>
      <c r="L406" s="168" t="s">
        <v>479</v>
      </c>
      <c r="M406" s="54" t="s">
        <v>858</v>
      </c>
    </row>
    <row r="407" spans="1:18" ht="15" x14ac:dyDescent="0.2">
      <c r="A407" s="172" t="s">
        <v>525</v>
      </c>
      <c r="B407" s="357" t="s">
        <v>988</v>
      </c>
      <c r="C407" s="154" t="s">
        <v>715</v>
      </c>
      <c r="D407" s="55" t="s">
        <v>142</v>
      </c>
      <c r="E407" s="136">
        <v>150534930432</v>
      </c>
      <c r="F407" s="171">
        <v>44196</v>
      </c>
      <c r="G407" s="361">
        <v>44195</v>
      </c>
      <c r="H407" s="294">
        <v>111812441190</v>
      </c>
      <c r="I407" s="86">
        <f>105.08/78.05</f>
        <v>1.3463164638052532</v>
      </c>
      <c r="J407" s="87" t="s">
        <v>987</v>
      </c>
      <c r="K407" s="169">
        <f>+E407/I407</f>
        <v>111812441189.73734</v>
      </c>
      <c r="L407" s="168" t="s">
        <v>479</v>
      </c>
      <c r="M407" s="54" t="s">
        <v>1039</v>
      </c>
    </row>
    <row r="408" spans="1:18" ht="13.5" thickBot="1" x14ac:dyDescent="0.25">
      <c r="A408" s="172" t="s">
        <v>525</v>
      </c>
    </row>
    <row r="409" spans="1:18" ht="13.5" thickBot="1" x14ac:dyDescent="0.25">
      <c r="A409" s="172" t="s">
        <v>525</v>
      </c>
      <c r="H409" s="292">
        <v>51504945409</v>
      </c>
      <c r="I409" s="291"/>
    </row>
    <row r="410" spans="1:18" x14ac:dyDescent="0.2">
      <c r="A410" s="172" t="s">
        <v>525</v>
      </c>
    </row>
    <row r="411" spans="1:18" x14ac:dyDescent="0.2">
      <c r="A411" s="172" t="s">
        <v>525</v>
      </c>
      <c r="H411" s="290">
        <f>+H399-H409</f>
        <v>0</v>
      </c>
    </row>
  </sheetData>
  <autoFilter ref="A5:R411" xr:uid="{D2BE83C0-7D69-4C2D-8B2E-AEA54A43E5AF}"/>
  <mergeCells count="46">
    <mergeCell ref="H221:H222"/>
    <mergeCell ref="H225:H226"/>
    <mergeCell ref="H246:H247"/>
    <mergeCell ref="E243:F243"/>
    <mergeCell ref="B261:B262"/>
    <mergeCell ref="H261:H262"/>
    <mergeCell ref="B230:B231"/>
    <mergeCell ref="F230:F231"/>
    <mergeCell ref="H230:H231"/>
    <mergeCell ref="B2:L2"/>
    <mergeCell ref="E4:F4"/>
    <mergeCell ref="G4:K4"/>
    <mergeCell ref="E191:F191"/>
    <mergeCell ref="G191:K191"/>
    <mergeCell ref="L230:L231"/>
    <mergeCell ref="H204:H205"/>
    <mergeCell ref="B204:B205"/>
    <mergeCell ref="E219:F219"/>
    <mergeCell ref="G219:K219"/>
    <mergeCell ref="B246:B247"/>
    <mergeCell ref="E358:F358"/>
    <mergeCell ref="G358:K358"/>
    <mergeCell ref="G243:K243"/>
    <mergeCell ref="B263:B264"/>
    <mergeCell ref="C263:C264"/>
    <mergeCell ref="B323:B324"/>
    <mergeCell ref="F263:F264"/>
    <mergeCell ref="D263:D264"/>
    <mergeCell ref="B318:B319"/>
    <mergeCell ref="H366:H367"/>
    <mergeCell ref="H323:H324"/>
    <mergeCell ref="L323:L324"/>
    <mergeCell ref="H263:H264"/>
    <mergeCell ref="L263:L264"/>
    <mergeCell ref="F246:F247"/>
    <mergeCell ref="H318:H319"/>
    <mergeCell ref="L204:L205"/>
    <mergeCell ref="M255:M256"/>
    <mergeCell ref="O281:Q281"/>
    <mergeCell ref="E402:F402"/>
    <mergeCell ref="G402:K402"/>
    <mergeCell ref="E275:F275"/>
    <mergeCell ref="G275:K275"/>
    <mergeCell ref="E348:F348"/>
    <mergeCell ref="G348:K348"/>
    <mergeCell ref="H361:H362"/>
  </mergeCells>
  <conditionalFormatting sqref="G1:G3 G143:G176 G221:G241 G245:G273 G277:G323 G361:G400 G350:G357 G404:G1048576 G179:G190 G6:G141 G326:G347 G193:G218">
    <cfRule type="cellIs" dxfId="96" priority="5" operator="greaterThan">
      <formula>$B$1</formula>
    </cfRule>
  </conditionalFormatting>
  <conditionalFormatting sqref="G178">
    <cfRule type="cellIs" dxfId="95" priority="4" operator="greaterThan">
      <formula>$B$1</formula>
    </cfRule>
  </conditionalFormatting>
  <conditionalFormatting sqref="G177">
    <cfRule type="cellIs" dxfId="94" priority="3" operator="greaterThan">
      <formula>$B$1</formula>
    </cfRule>
  </conditionalFormatting>
  <conditionalFormatting sqref="G325">
    <cfRule type="cellIs" dxfId="93" priority="2" operator="greaterThan">
      <formula>$B$1</formula>
    </cfRule>
  </conditionalFormatting>
  <conditionalFormatting sqref="G324">
    <cfRule type="cellIs" dxfId="92" priority="1" operator="greaterThan">
      <formula>$B$1</formula>
    </cfRule>
  </conditionalFormatting>
  <hyperlinks>
    <hyperlink ref="K339" r:id="rId1" display="..\..\Varios\2019-10-07 Cálculos incumplimiento fondeo Ambiental.xlsx" xr:uid="{0B8502C4-1981-4BC7-96F9-8D49FD894B16}"/>
  </hyperlinks>
  <pageMargins left="0.70866141732283472" right="0.70866141732283472" top="0.74803149606299213" bottom="0.74803149606299213" header="0.31496062992125984" footer="0.31496062992125984"/>
  <pageSetup paperSize="9" scale="33" fitToHeight="0" orientation="portrait" r:id="rId2"/>
  <legacy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L88"/>
  <sheetViews>
    <sheetView view="pageBreakPreview" zoomScaleNormal="100" zoomScaleSheetLayoutView="100" workbookViewId="0">
      <selection activeCell="I91" sqref="I91"/>
    </sheetView>
  </sheetViews>
  <sheetFormatPr baseColWidth="10" defaultColWidth="11.5703125" defaultRowHeight="15" x14ac:dyDescent="0.25"/>
  <cols>
    <col min="1" max="16384" width="11.5703125" style="128"/>
  </cols>
  <sheetData>
    <row r="1" spans="2:12" x14ac:dyDescent="0.25">
      <c r="B1" s="872"/>
      <c r="C1" s="873"/>
      <c r="D1" s="874"/>
      <c r="E1" s="878" t="s">
        <v>251</v>
      </c>
      <c r="F1" s="878"/>
      <c r="G1" s="878"/>
      <c r="H1" s="878"/>
      <c r="I1" s="878"/>
      <c r="J1" s="878"/>
      <c r="K1" s="880"/>
      <c r="L1" s="881"/>
    </row>
    <row r="2" spans="2:12" x14ac:dyDescent="0.25">
      <c r="B2" s="875"/>
      <c r="C2" s="876"/>
      <c r="D2" s="877"/>
      <c r="E2" s="879"/>
      <c r="F2" s="879"/>
      <c r="G2" s="879"/>
      <c r="H2" s="879"/>
      <c r="I2" s="879"/>
      <c r="J2" s="879"/>
      <c r="K2" s="882"/>
      <c r="L2" s="883"/>
    </row>
    <row r="3" spans="2:12" x14ac:dyDescent="0.25">
      <c r="B3" s="875"/>
      <c r="C3" s="876"/>
      <c r="D3" s="877"/>
      <c r="E3" s="879"/>
      <c r="F3" s="879"/>
      <c r="G3" s="879"/>
      <c r="H3" s="879"/>
      <c r="I3" s="879"/>
      <c r="J3" s="879"/>
      <c r="K3" s="882"/>
      <c r="L3" s="883"/>
    </row>
    <row r="4" spans="2:12" x14ac:dyDescent="0.25">
      <c r="B4" s="875"/>
      <c r="C4" s="876"/>
      <c r="D4" s="877"/>
      <c r="E4" s="884" t="s">
        <v>948</v>
      </c>
      <c r="F4" s="884"/>
      <c r="G4" s="884"/>
      <c r="H4" s="884"/>
      <c r="I4" s="884"/>
      <c r="J4" s="884"/>
      <c r="K4" s="882"/>
      <c r="L4" s="883"/>
    </row>
    <row r="5" spans="2:12" x14ac:dyDescent="0.25">
      <c r="B5" s="875"/>
      <c r="C5" s="876"/>
      <c r="D5" s="877"/>
      <c r="E5" s="885"/>
      <c r="F5" s="885"/>
      <c r="G5" s="885"/>
      <c r="H5" s="885"/>
      <c r="I5" s="886" t="s">
        <v>949</v>
      </c>
      <c r="J5" s="887">
        <v>15</v>
      </c>
      <c r="K5" s="882"/>
      <c r="L5" s="883"/>
    </row>
    <row r="6" spans="2:12" ht="24" x14ac:dyDescent="0.25">
      <c r="B6" s="875"/>
      <c r="C6" s="876"/>
      <c r="D6" s="877"/>
      <c r="E6" s="344" t="s">
        <v>289</v>
      </c>
      <c r="F6" s="276">
        <v>44293</v>
      </c>
      <c r="G6" s="277" t="s">
        <v>290</v>
      </c>
      <c r="H6" s="276">
        <v>44300</v>
      </c>
      <c r="I6" s="886"/>
      <c r="J6" s="887"/>
      <c r="K6" s="888"/>
      <c r="L6" s="889"/>
    </row>
    <row r="7" spans="2:12" ht="24" x14ac:dyDescent="0.25">
      <c r="B7" s="890" t="s">
        <v>950</v>
      </c>
      <c r="C7" s="890"/>
      <c r="D7" s="890"/>
      <c r="E7" s="890" t="s">
        <v>106</v>
      </c>
      <c r="F7" s="890"/>
      <c r="G7" s="890" t="s">
        <v>107</v>
      </c>
      <c r="H7" s="890"/>
      <c r="I7" s="343" t="s">
        <v>4</v>
      </c>
      <c r="J7" s="343" t="s">
        <v>2</v>
      </c>
      <c r="K7" s="891" t="s">
        <v>0</v>
      </c>
      <c r="L7" s="891"/>
    </row>
    <row r="8" spans="2:12" ht="24" x14ac:dyDescent="0.25">
      <c r="B8" s="892" t="s">
        <v>951</v>
      </c>
      <c r="C8" s="892"/>
      <c r="D8" s="892"/>
      <c r="E8" s="890" t="s">
        <v>952</v>
      </c>
      <c r="F8" s="890"/>
      <c r="G8" s="890" t="s">
        <v>952</v>
      </c>
      <c r="H8" s="890"/>
      <c r="I8" s="270">
        <v>41944</v>
      </c>
      <c r="J8" s="343">
        <v>1</v>
      </c>
      <c r="K8" s="891" t="s">
        <v>291</v>
      </c>
      <c r="L8" s="891"/>
    </row>
    <row r="9" spans="2:12" x14ac:dyDescent="0.25">
      <c r="B9" s="893" t="s">
        <v>451</v>
      </c>
      <c r="C9" s="894"/>
      <c r="D9" s="894"/>
      <c r="E9" s="894"/>
      <c r="F9" s="894"/>
      <c r="G9" s="895"/>
      <c r="H9" s="893" t="s">
        <v>452</v>
      </c>
      <c r="I9" s="894"/>
      <c r="J9" s="894"/>
      <c r="K9" s="894"/>
      <c r="L9" s="895"/>
    </row>
    <row r="10" spans="2:12" x14ac:dyDescent="0.25">
      <c r="B10" s="893"/>
      <c r="C10" s="894"/>
      <c r="D10" s="894"/>
      <c r="E10" s="894"/>
      <c r="F10" s="894"/>
      <c r="G10" s="895"/>
      <c r="H10" s="893"/>
      <c r="I10" s="894"/>
      <c r="J10" s="894"/>
      <c r="K10" s="894"/>
      <c r="L10" s="895"/>
    </row>
    <row r="11" spans="2:12" x14ac:dyDescent="0.25">
      <c r="B11" s="893"/>
      <c r="C11" s="894"/>
      <c r="D11" s="894"/>
      <c r="E11" s="894"/>
      <c r="F11" s="894"/>
      <c r="G11" s="895"/>
      <c r="H11" s="893"/>
      <c r="I11" s="894"/>
      <c r="J11" s="894"/>
      <c r="K11" s="894"/>
      <c r="L11" s="895"/>
    </row>
    <row r="12" spans="2:12" x14ac:dyDescent="0.25">
      <c r="B12" s="893"/>
      <c r="C12" s="894"/>
      <c r="D12" s="894"/>
      <c r="E12" s="894"/>
      <c r="F12" s="894"/>
      <c r="G12" s="895"/>
      <c r="H12" s="893"/>
      <c r="I12" s="894"/>
      <c r="J12" s="894"/>
      <c r="K12" s="894"/>
      <c r="L12" s="895"/>
    </row>
    <row r="13" spans="2:12" x14ac:dyDescent="0.25">
      <c r="B13" s="893"/>
      <c r="C13" s="894"/>
      <c r="D13" s="894"/>
      <c r="E13" s="894"/>
      <c r="F13" s="894"/>
      <c r="G13" s="895"/>
      <c r="H13" s="893"/>
      <c r="I13" s="894"/>
      <c r="J13" s="894"/>
      <c r="K13" s="894"/>
      <c r="L13" s="895"/>
    </row>
    <row r="14" spans="2:12" x14ac:dyDescent="0.25">
      <c r="B14" s="893"/>
      <c r="C14" s="894"/>
      <c r="D14" s="894"/>
      <c r="E14" s="894"/>
      <c r="F14" s="894"/>
      <c r="G14" s="895"/>
      <c r="H14" s="893"/>
      <c r="I14" s="894"/>
      <c r="J14" s="894"/>
      <c r="K14" s="894"/>
      <c r="L14" s="895"/>
    </row>
    <row r="15" spans="2:12" x14ac:dyDescent="0.25">
      <c r="B15" s="893"/>
      <c r="C15" s="894"/>
      <c r="D15" s="894"/>
      <c r="E15" s="894"/>
      <c r="F15" s="894"/>
      <c r="G15" s="895"/>
      <c r="H15" s="893"/>
      <c r="I15" s="894"/>
      <c r="J15" s="894"/>
      <c r="K15" s="894"/>
      <c r="L15" s="895"/>
    </row>
    <row r="16" spans="2:12" x14ac:dyDescent="0.25">
      <c r="B16" s="893"/>
      <c r="C16" s="894"/>
      <c r="D16" s="894"/>
      <c r="E16" s="894"/>
      <c r="F16" s="894"/>
      <c r="G16" s="895"/>
      <c r="H16" s="893"/>
      <c r="I16" s="894"/>
      <c r="J16" s="894"/>
      <c r="K16" s="894"/>
      <c r="L16" s="895"/>
    </row>
    <row r="17" spans="2:12" x14ac:dyDescent="0.25">
      <c r="B17" s="893"/>
      <c r="C17" s="894"/>
      <c r="D17" s="894"/>
      <c r="E17" s="894"/>
      <c r="F17" s="894"/>
      <c r="G17" s="895"/>
      <c r="H17" s="893"/>
      <c r="I17" s="894"/>
      <c r="J17" s="894"/>
      <c r="K17" s="894"/>
      <c r="L17" s="895"/>
    </row>
    <row r="18" spans="2:12" x14ac:dyDescent="0.25">
      <c r="B18" s="893"/>
      <c r="C18" s="894"/>
      <c r="D18" s="894"/>
      <c r="E18" s="894"/>
      <c r="F18" s="894"/>
      <c r="G18" s="895"/>
      <c r="H18" s="893"/>
      <c r="I18" s="894"/>
      <c r="J18" s="894"/>
      <c r="K18" s="894"/>
      <c r="L18" s="895"/>
    </row>
    <row r="19" spans="2:12" x14ac:dyDescent="0.25">
      <c r="B19" s="893"/>
      <c r="C19" s="894"/>
      <c r="D19" s="894"/>
      <c r="E19" s="894"/>
      <c r="F19" s="894"/>
      <c r="G19" s="895"/>
      <c r="H19" s="893"/>
      <c r="I19" s="894"/>
      <c r="J19" s="894"/>
      <c r="K19" s="894"/>
      <c r="L19" s="895"/>
    </row>
    <row r="20" spans="2:12" x14ac:dyDescent="0.25">
      <c r="B20" s="893"/>
      <c r="C20" s="894"/>
      <c r="D20" s="894"/>
      <c r="E20" s="894"/>
      <c r="F20" s="894"/>
      <c r="G20" s="895"/>
      <c r="H20" s="893"/>
      <c r="I20" s="894"/>
      <c r="J20" s="894"/>
      <c r="K20" s="894"/>
      <c r="L20" s="895"/>
    </row>
    <row r="21" spans="2:12" x14ac:dyDescent="0.25">
      <c r="B21" s="893"/>
      <c r="C21" s="894"/>
      <c r="D21" s="894"/>
      <c r="E21" s="894"/>
      <c r="F21" s="894"/>
      <c r="G21" s="895"/>
      <c r="H21" s="893"/>
      <c r="I21" s="894"/>
      <c r="J21" s="894"/>
      <c r="K21" s="894"/>
      <c r="L21" s="895"/>
    </row>
    <row r="22" spans="2:12" x14ac:dyDescent="0.25">
      <c r="B22" s="893"/>
      <c r="C22" s="894"/>
      <c r="D22" s="894"/>
      <c r="E22" s="894"/>
      <c r="F22" s="894"/>
      <c r="G22" s="895"/>
      <c r="H22" s="893"/>
      <c r="I22" s="894"/>
      <c r="J22" s="894"/>
      <c r="K22" s="894"/>
      <c r="L22" s="895"/>
    </row>
    <row r="23" spans="2:12" x14ac:dyDescent="0.25">
      <c r="B23" s="896" t="s">
        <v>1136</v>
      </c>
      <c r="C23" s="897"/>
      <c r="D23" s="897"/>
      <c r="E23" s="897"/>
      <c r="F23" s="897"/>
      <c r="G23" s="898"/>
      <c r="H23" s="902" t="s">
        <v>1137</v>
      </c>
      <c r="I23" s="903"/>
      <c r="J23" s="903"/>
      <c r="K23" s="903"/>
      <c r="L23" s="904"/>
    </row>
    <row r="24" spans="2:12" ht="15.75" thickBot="1" x14ac:dyDescent="0.3">
      <c r="B24" s="899"/>
      <c r="C24" s="900"/>
      <c r="D24" s="900"/>
      <c r="E24" s="900"/>
      <c r="F24" s="900"/>
      <c r="G24" s="901"/>
      <c r="H24" s="905"/>
      <c r="I24" s="906"/>
      <c r="J24" s="906"/>
      <c r="K24" s="906"/>
      <c r="L24" s="907"/>
    </row>
    <row r="25" spans="2:12" x14ac:dyDescent="0.25">
      <c r="B25" s="908" t="s">
        <v>451</v>
      </c>
      <c r="C25" s="909"/>
      <c r="D25" s="909"/>
      <c r="E25" s="909"/>
      <c r="F25" s="909"/>
      <c r="G25" s="910"/>
      <c r="H25" s="908" t="s">
        <v>452</v>
      </c>
      <c r="I25" s="909"/>
      <c r="J25" s="909"/>
      <c r="K25" s="909"/>
      <c r="L25" s="910"/>
    </row>
    <row r="26" spans="2:12" x14ac:dyDescent="0.25">
      <c r="B26" s="893"/>
      <c r="C26" s="894"/>
      <c r="D26" s="894"/>
      <c r="E26" s="894"/>
      <c r="F26" s="894"/>
      <c r="G26" s="895"/>
      <c r="H26" s="893"/>
      <c r="I26" s="894"/>
      <c r="J26" s="894"/>
      <c r="K26" s="894"/>
      <c r="L26" s="895"/>
    </row>
    <row r="27" spans="2:12" x14ac:dyDescent="0.25">
      <c r="B27" s="893"/>
      <c r="C27" s="894"/>
      <c r="D27" s="894"/>
      <c r="E27" s="894"/>
      <c r="F27" s="894"/>
      <c r="G27" s="895"/>
      <c r="H27" s="893"/>
      <c r="I27" s="894"/>
      <c r="J27" s="894"/>
      <c r="K27" s="894"/>
      <c r="L27" s="895"/>
    </row>
    <row r="28" spans="2:12" x14ac:dyDescent="0.25">
      <c r="B28" s="893"/>
      <c r="C28" s="894"/>
      <c r="D28" s="894"/>
      <c r="E28" s="894"/>
      <c r="F28" s="894"/>
      <c r="G28" s="895"/>
      <c r="H28" s="893"/>
      <c r="I28" s="894"/>
      <c r="J28" s="894"/>
      <c r="K28" s="894"/>
      <c r="L28" s="895"/>
    </row>
    <row r="29" spans="2:12" x14ac:dyDescent="0.25">
      <c r="B29" s="893"/>
      <c r="C29" s="894"/>
      <c r="D29" s="894"/>
      <c r="E29" s="894"/>
      <c r="F29" s="894"/>
      <c r="G29" s="895"/>
      <c r="H29" s="893"/>
      <c r="I29" s="894"/>
      <c r="J29" s="894"/>
      <c r="K29" s="894"/>
      <c r="L29" s="895"/>
    </row>
    <row r="30" spans="2:12" x14ac:dyDescent="0.25">
      <c r="B30" s="893"/>
      <c r="C30" s="894"/>
      <c r="D30" s="894"/>
      <c r="E30" s="894"/>
      <c r="F30" s="894"/>
      <c r="G30" s="895"/>
      <c r="H30" s="893"/>
      <c r="I30" s="894"/>
      <c r="J30" s="894"/>
      <c r="K30" s="894"/>
      <c r="L30" s="895"/>
    </row>
    <row r="31" spans="2:12" x14ac:dyDescent="0.25">
      <c r="B31" s="893"/>
      <c r="C31" s="894"/>
      <c r="D31" s="894"/>
      <c r="E31" s="894"/>
      <c r="F31" s="894"/>
      <c r="G31" s="895"/>
      <c r="H31" s="893"/>
      <c r="I31" s="894"/>
      <c r="J31" s="894"/>
      <c r="K31" s="894"/>
      <c r="L31" s="895"/>
    </row>
    <row r="32" spans="2:12" x14ac:dyDescent="0.25">
      <c r="B32" s="893"/>
      <c r="C32" s="894"/>
      <c r="D32" s="894"/>
      <c r="E32" s="894"/>
      <c r="F32" s="894"/>
      <c r="G32" s="895"/>
      <c r="H32" s="893"/>
      <c r="I32" s="894"/>
      <c r="J32" s="894"/>
      <c r="K32" s="894"/>
      <c r="L32" s="895"/>
    </row>
    <row r="33" spans="2:12" x14ac:dyDescent="0.25">
      <c r="B33" s="893"/>
      <c r="C33" s="894"/>
      <c r="D33" s="894"/>
      <c r="E33" s="894"/>
      <c r="F33" s="894"/>
      <c r="G33" s="895"/>
      <c r="H33" s="893"/>
      <c r="I33" s="894"/>
      <c r="J33" s="894"/>
      <c r="K33" s="894"/>
      <c r="L33" s="895"/>
    </row>
    <row r="34" spans="2:12" x14ac:dyDescent="0.25">
      <c r="B34" s="893"/>
      <c r="C34" s="894"/>
      <c r="D34" s="894"/>
      <c r="E34" s="894"/>
      <c r="F34" s="894"/>
      <c r="G34" s="895"/>
      <c r="H34" s="893"/>
      <c r="I34" s="894"/>
      <c r="J34" s="894"/>
      <c r="K34" s="894"/>
      <c r="L34" s="895"/>
    </row>
    <row r="35" spans="2:12" x14ac:dyDescent="0.25">
      <c r="B35" s="893"/>
      <c r="C35" s="894"/>
      <c r="D35" s="894"/>
      <c r="E35" s="894"/>
      <c r="F35" s="894"/>
      <c r="G35" s="895"/>
      <c r="H35" s="893"/>
      <c r="I35" s="894"/>
      <c r="J35" s="894"/>
      <c r="K35" s="894"/>
      <c r="L35" s="895"/>
    </row>
    <row r="36" spans="2:12" x14ac:dyDescent="0.25">
      <c r="B36" s="893"/>
      <c r="C36" s="894"/>
      <c r="D36" s="894"/>
      <c r="E36" s="894"/>
      <c r="F36" s="894"/>
      <c r="G36" s="895"/>
      <c r="H36" s="893"/>
      <c r="I36" s="894"/>
      <c r="J36" s="894"/>
      <c r="K36" s="894"/>
      <c r="L36" s="895"/>
    </row>
    <row r="37" spans="2:12" x14ac:dyDescent="0.25">
      <c r="B37" s="893"/>
      <c r="C37" s="894"/>
      <c r="D37" s="894"/>
      <c r="E37" s="894"/>
      <c r="F37" s="894"/>
      <c r="G37" s="895"/>
      <c r="H37" s="893"/>
      <c r="I37" s="894"/>
      <c r="J37" s="894"/>
      <c r="K37" s="894"/>
      <c r="L37" s="895"/>
    </row>
    <row r="38" spans="2:12" x14ac:dyDescent="0.25">
      <c r="B38" s="893"/>
      <c r="C38" s="894"/>
      <c r="D38" s="894"/>
      <c r="E38" s="894"/>
      <c r="F38" s="894"/>
      <c r="G38" s="895"/>
      <c r="H38" s="893"/>
      <c r="I38" s="894"/>
      <c r="J38" s="894"/>
      <c r="K38" s="894"/>
      <c r="L38" s="895"/>
    </row>
    <row r="39" spans="2:12" ht="15" customHeight="1" x14ac:dyDescent="0.25">
      <c r="B39" s="896" t="s">
        <v>1364</v>
      </c>
      <c r="C39" s="897"/>
      <c r="D39" s="897"/>
      <c r="E39" s="897"/>
      <c r="F39" s="897"/>
      <c r="G39" s="898"/>
      <c r="H39" s="902" t="s">
        <v>1365</v>
      </c>
      <c r="I39" s="903"/>
      <c r="J39" s="903"/>
      <c r="K39" s="903"/>
      <c r="L39" s="904"/>
    </row>
    <row r="40" spans="2:12" ht="36" customHeight="1" thickBot="1" x14ac:dyDescent="0.3">
      <c r="B40" s="899"/>
      <c r="C40" s="900"/>
      <c r="D40" s="900"/>
      <c r="E40" s="900"/>
      <c r="F40" s="900"/>
      <c r="G40" s="901"/>
      <c r="H40" s="905"/>
      <c r="I40" s="906"/>
      <c r="J40" s="906"/>
      <c r="K40" s="906"/>
      <c r="L40" s="907"/>
    </row>
    <row r="41" spans="2:12" x14ac:dyDescent="0.25">
      <c r="B41" s="893" t="s">
        <v>451</v>
      </c>
      <c r="C41" s="894"/>
      <c r="D41" s="894"/>
      <c r="E41" s="894"/>
      <c r="F41" s="894"/>
      <c r="G41" s="895"/>
      <c r="H41" s="893" t="s">
        <v>452</v>
      </c>
      <c r="I41" s="894"/>
      <c r="J41" s="894"/>
      <c r="K41" s="894"/>
      <c r="L41" s="895"/>
    </row>
    <row r="42" spans="2:12" x14ac:dyDescent="0.25">
      <c r="B42" s="893"/>
      <c r="C42" s="894"/>
      <c r="D42" s="894"/>
      <c r="E42" s="894"/>
      <c r="F42" s="894"/>
      <c r="G42" s="895"/>
      <c r="H42" s="893"/>
      <c r="I42" s="894"/>
      <c r="J42" s="894"/>
      <c r="K42" s="894"/>
      <c r="L42" s="895"/>
    </row>
    <row r="43" spans="2:12" x14ac:dyDescent="0.25">
      <c r="B43" s="893"/>
      <c r="C43" s="894"/>
      <c r="D43" s="894"/>
      <c r="E43" s="894"/>
      <c r="F43" s="894"/>
      <c r="G43" s="895"/>
      <c r="H43" s="893"/>
      <c r="I43" s="894"/>
      <c r="J43" s="894"/>
      <c r="K43" s="894"/>
      <c r="L43" s="895"/>
    </row>
    <row r="44" spans="2:12" x14ac:dyDescent="0.25">
      <c r="B44" s="893"/>
      <c r="C44" s="894"/>
      <c r="D44" s="894"/>
      <c r="E44" s="894"/>
      <c r="F44" s="894"/>
      <c r="G44" s="895"/>
      <c r="H44" s="893"/>
      <c r="I44" s="894"/>
      <c r="J44" s="894"/>
      <c r="K44" s="894"/>
      <c r="L44" s="895"/>
    </row>
    <row r="45" spans="2:12" x14ac:dyDescent="0.25">
      <c r="B45" s="893"/>
      <c r="C45" s="894"/>
      <c r="D45" s="894"/>
      <c r="E45" s="894"/>
      <c r="F45" s="894"/>
      <c r="G45" s="895"/>
      <c r="H45" s="893"/>
      <c r="I45" s="894"/>
      <c r="J45" s="894"/>
      <c r="K45" s="894"/>
      <c r="L45" s="895"/>
    </row>
    <row r="46" spans="2:12" x14ac:dyDescent="0.25">
      <c r="B46" s="893"/>
      <c r="C46" s="894"/>
      <c r="D46" s="894"/>
      <c r="E46" s="894"/>
      <c r="F46" s="894"/>
      <c r="G46" s="895"/>
      <c r="H46" s="893"/>
      <c r="I46" s="894"/>
      <c r="J46" s="894"/>
      <c r="K46" s="894"/>
      <c r="L46" s="895"/>
    </row>
    <row r="47" spans="2:12" x14ac:dyDescent="0.25">
      <c r="B47" s="893"/>
      <c r="C47" s="894"/>
      <c r="D47" s="894"/>
      <c r="E47" s="894"/>
      <c r="F47" s="894"/>
      <c r="G47" s="895"/>
      <c r="H47" s="893"/>
      <c r="I47" s="894"/>
      <c r="J47" s="894"/>
      <c r="K47" s="894"/>
      <c r="L47" s="895"/>
    </row>
    <row r="48" spans="2:12" x14ac:dyDescent="0.25">
      <c r="B48" s="893"/>
      <c r="C48" s="894"/>
      <c r="D48" s="894"/>
      <c r="E48" s="894"/>
      <c r="F48" s="894"/>
      <c r="G48" s="895"/>
      <c r="H48" s="893"/>
      <c r="I48" s="894"/>
      <c r="J48" s="894"/>
      <c r="K48" s="894"/>
      <c r="L48" s="895"/>
    </row>
    <row r="49" spans="2:12" x14ac:dyDescent="0.25">
      <c r="B49" s="893"/>
      <c r="C49" s="894"/>
      <c r="D49" s="894"/>
      <c r="E49" s="894"/>
      <c r="F49" s="894"/>
      <c r="G49" s="895"/>
      <c r="H49" s="893"/>
      <c r="I49" s="894"/>
      <c r="J49" s="894"/>
      <c r="K49" s="894"/>
      <c r="L49" s="895"/>
    </row>
    <row r="50" spans="2:12" x14ac:dyDescent="0.25">
      <c r="B50" s="893"/>
      <c r="C50" s="894"/>
      <c r="D50" s="894"/>
      <c r="E50" s="894"/>
      <c r="F50" s="894"/>
      <c r="G50" s="895"/>
      <c r="H50" s="893"/>
      <c r="I50" s="894"/>
      <c r="J50" s="894"/>
      <c r="K50" s="894"/>
      <c r="L50" s="895"/>
    </row>
    <row r="51" spans="2:12" x14ac:dyDescent="0.25">
      <c r="B51" s="893"/>
      <c r="C51" s="894"/>
      <c r="D51" s="894"/>
      <c r="E51" s="894"/>
      <c r="F51" s="894"/>
      <c r="G51" s="895"/>
      <c r="H51" s="893"/>
      <c r="I51" s="894"/>
      <c r="J51" s="894"/>
      <c r="K51" s="894"/>
      <c r="L51" s="895"/>
    </row>
    <row r="52" spans="2:12" x14ac:dyDescent="0.25">
      <c r="B52" s="893"/>
      <c r="C52" s="894"/>
      <c r="D52" s="894"/>
      <c r="E52" s="894"/>
      <c r="F52" s="894"/>
      <c r="G52" s="895"/>
      <c r="H52" s="893"/>
      <c r="I52" s="894"/>
      <c r="J52" s="894"/>
      <c r="K52" s="894"/>
      <c r="L52" s="895"/>
    </row>
    <row r="53" spans="2:12" x14ac:dyDescent="0.25">
      <c r="B53" s="893"/>
      <c r="C53" s="894"/>
      <c r="D53" s="894"/>
      <c r="E53" s="894"/>
      <c r="F53" s="894"/>
      <c r="G53" s="895"/>
      <c r="H53" s="893"/>
      <c r="I53" s="894"/>
      <c r="J53" s="894"/>
      <c r="K53" s="894"/>
      <c r="L53" s="895"/>
    </row>
    <row r="54" spans="2:12" x14ac:dyDescent="0.25">
      <c r="B54" s="893"/>
      <c r="C54" s="894"/>
      <c r="D54" s="894"/>
      <c r="E54" s="894"/>
      <c r="F54" s="894"/>
      <c r="G54" s="895"/>
      <c r="H54" s="893"/>
      <c r="I54" s="894"/>
      <c r="J54" s="894"/>
      <c r="K54" s="894"/>
      <c r="L54" s="895"/>
    </row>
    <row r="55" spans="2:12" x14ac:dyDescent="0.25">
      <c r="B55" s="896" t="s">
        <v>1366</v>
      </c>
      <c r="C55" s="897"/>
      <c r="D55" s="897"/>
      <c r="E55" s="897"/>
      <c r="F55" s="897"/>
      <c r="G55" s="898"/>
      <c r="H55" s="902" t="s">
        <v>1367</v>
      </c>
      <c r="I55" s="903"/>
      <c r="J55" s="903"/>
      <c r="K55" s="903"/>
      <c r="L55" s="904"/>
    </row>
    <row r="56" spans="2:12" ht="15.75" thickBot="1" x14ac:dyDescent="0.3">
      <c r="B56" s="899"/>
      <c r="C56" s="900"/>
      <c r="D56" s="900"/>
      <c r="E56" s="900"/>
      <c r="F56" s="900"/>
      <c r="G56" s="901"/>
      <c r="H56" s="905"/>
      <c r="I56" s="906"/>
      <c r="J56" s="906"/>
      <c r="K56" s="906"/>
      <c r="L56" s="907"/>
    </row>
    <row r="57" spans="2:12" x14ac:dyDescent="0.25">
      <c r="B57" s="908" t="s">
        <v>451</v>
      </c>
      <c r="C57" s="909"/>
      <c r="D57" s="909"/>
      <c r="E57" s="909"/>
      <c r="F57" s="909"/>
      <c r="G57" s="910"/>
      <c r="H57" s="908" t="s">
        <v>452</v>
      </c>
      <c r="I57" s="909"/>
      <c r="J57" s="909"/>
      <c r="K57" s="909"/>
      <c r="L57" s="910"/>
    </row>
    <row r="58" spans="2:12" x14ac:dyDescent="0.25">
      <c r="B58" s="893"/>
      <c r="C58" s="894"/>
      <c r="D58" s="894"/>
      <c r="E58" s="894"/>
      <c r="F58" s="894"/>
      <c r="G58" s="895"/>
      <c r="H58" s="893"/>
      <c r="I58" s="894"/>
      <c r="J58" s="894"/>
      <c r="K58" s="894"/>
      <c r="L58" s="895"/>
    </row>
    <row r="59" spans="2:12" x14ac:dyDescent="0.25">
      <c r="B59" s="893"/>
      <c r="C59" s="894"/>
      <c r="D59" s="894"/>
      <c r="E59" s="894"/>
      <c r="F59" s="894"/>
      <c r="G59" s="895"/>
      <c r="H59" s="893"/>
      <c r="I59" s="894"/>
      <c r="J59" s="894"/>
      <c r="K59" s="894"/>
      <c r="L59" s="895"/>
    </row>
    <row r="60" spans="2:12" x14ac:dyDescent="0.25">
      <c r="B60" s="893"/>
      <c r="C60" s="894"/>
      <c r="D60" s="894"/>
      <c r="E60" s="894"/>
      <c r="F60" s="894"/>
      <c r="G60" s="895"/>
      <c r="H60" s="893"/>
      <c r="I60" s="894"/>
      <c r="J60" s="894"/>
      <c r="K60" s="894"/>
      <c r="L60" s="895"/>
    </row>
    <row r="61" spans="2:12" x14ac:dyDescent="0.25">
      <c r="B61" s="893"/>
      <c r="C61" s="894"/>
      <c r="D61" s="894"/>
      <c r="E61" s="894"/>
      <c r="F61" s="894"/>
      <c r="G61" s="895"/>
      <c r="H61" s="893"/>
      <c r="I61" s="894"/>
      <c r="J61" s="894"/>
      <c r="K61" s="894"/>
      <c r="L61" s="895"/>
    </row>
    <row r="62" spans="2:12" x14ac:dyDescent="0.25">
      <c r="B62" s="893"/>
      <c r="C62" s="894"/>
      <c r="D62" s="894"/>
      <c r="E62" s="894"/>
      <c r="F62" s="894"/>
      <c r="G62" s="895"/>
      <c r="H62" s="893"/>
      <c r="I62" s="894"/>
      <c r="J62" s="894"/>
      <c r="K62" s="894"/>
      <c r="L62" s="895"/>
    </row>
    <row r="63" spans="2:12" x14ac:dyDescent="0.25">
      <c r="B63" s="893"/>
      <c r="C63" s="894"/>
      <c r="D63" s="894"/>
      <c r="E63" s="894"/>
      <c r="F63" s="894"/>
      <c r="G63" s="895"/>
      <c r="H63" s="893"/>
      <c r="I63" s="894"/>
      <c r="J63" s="894"/>
      <c r="K63" s="894"/>
      <c r="L63" s="895"/>
    </row>
    <row r="64" spans="2:12" x14ac:dyDescent="0.25">
      <c r="B64" s="893"/>
      <c r="C64" s="894"/>
      <c r="D64" s="894"/>
      <c r="E64" s="894"/>
      <c r="F64" s="894"/>
      <c r="G64" s="895"/>
      <c r="H64" s="893"/>
      <c r="I64" s="894"/>
      <c r="J64" s="894"/>
      <c r="K64" s="894"/>
      <c r="L64" s="895"/>
    </row>
    <row r="65" spans="2:12" x14ac:dyDescent="0.25">
      <c r="B65" s="893"/>
      <c r="C65" s="894"/>
      <c r="D65" s="894"/>
      <c r="E65" s="894"/>
      <c r="F65" s="894"/>
      <c r="G65" s="895"/>
      <c r="H65" s="893"/>
      <c r="I65" s="894"/>
      <c r="J65" s="894"/>
      <c r="K65" s="894"/>
      <c r="L65" s="895"/>
    </row>
    <row r="66" spans="2:12" x14ac:dyDescent="0.25">
      <c r="B66" s="893"/>
      <c r="C66" s="894"/>
      <c r="D66" s="894"/>
      <c r="E66" s="894"/>
      <c r="F66" s="894"/>
      <c r="G66" s="895"/>
      <c r="H66" s="893"/>
      <c r="I66" s="894"/>
      <c r="J66" s="894"/>
      <c r="K66" s="894"/>
      <c r="L66" s="895"/>
    </row>
    <row r="67" spans="2:12" x14ac:dyDescent="0.25">
      <c r="B67" s="893"/>
      <c r="C67" s="894"/>
      <c r="D67" s="894"/>
      <c r="E67" s="894"/>
      <c r="F67" s="894"/>
      <c r="G67" s="895"/>
      <c r="H67" s="893"/>
      <c r="I67" s="894"/>
      <c r="J67" s="894"/>
      <c r="K67" s="894"/>
      <c r="L67" s="895"/>
    </row>
    <row r="68" spans="2:12" x14ac:dyDescent="0.25">
      <c r="B68" s="893"/>
      <c r="C68" s="894"/>
      <c r="D68" s="894"/>
      <c r="E68" s="894"/>
      <c r="F68" s="894"/>
      <c r="G68" s="895"/>
      <c r="H68" s="893"/>
      <c r="I68" s="894"/>
      <c r="J68" s="894"/>
      <c r="K68" s="894"/>
      <c r="L68" s="895"/>
    </row>
    <row r="69" spans="2:12" x14ac:dyDescent="0.25">
      <c r="B69" s="893"/>
      <c r="C69" s="894"/>
      <c r="D69" s="894"/>
      <c r="E69" s="894"/>
      <c r="F69" s="894"/>
      <c r="G69" s="895"/>
      <c r="H69" s="893"/>
      <c r="I69" s="894"/>
      <c r="J69" s="894"/>
      <c r="K69" s="894"/>
      <c r="L69" s="895"/>
    </row>
    <row r="70" spans="2:12" x14ac:dyDescent="0.25">
      <c r="B70" s="893"/>
      <c r="C70" s="894"/>
      <c r="D70" s="894"/>
      <c r="E70" s="894"/>
      <c r="F70" s="894"/>
      <c r="G70" s="895"/>
      <c r="H70" s="893"/>
      <c r="I70" s="894"/>
      <c r="J70" s="894"/>
      <c r="K70" s="894"/>
      <c r="L70" s="895"/>
    </row>
    <row r="71" spans="2:12" x14ac:dyDescent="0.25">
      <c r="B71" s="896" t="s">
        <v>1368</v>
      </c>
      <c r="C71" s="897"/>
      <c r="D71" s="897"/>
      <c r="E71" s="897"/>
      <c r="F71" s="897"/>
      <c r="G71" s="898"/>
      <c r="H71" s="902" t="s">
        <v>1369</v>
      </c>
      <c r="I71" s="903"/>
      <c r="J71" s="903"/>
      <c r="K71" s="903"/>
      <c r="L71" s="904"/>
    </row>
    <row r="72" spans="2:12" ht="15.75" thickBot="1" x14ac:dyDescent="0.3">
      <c r="B72" s="899"/>
      <c r="C72" s="900"/>
      <c r="D72" s="900"/>
      <c r="E72" s="900"/>
      <c r="F72" s="900"/>
      <c r="G72" s="901"/>
      <c r="H72" s="905"/>
      <c r="I72" s="906"/>
      <c r="J72" s="906"/>
      <c r="K72" s="906"/>
      <c r="L72" s="907"/>
    </row>
    <row r="73" spans="2:12" x14ac:dyDescent="0.25">
      <c r="B73" s="908" t="s">
        <v>451</v>
      </c>
      <c r="C73" s="909"/>
      <c r="D73" s="909"/>
      <c r="E73" s="909"/>
      <c r="F73" s="909"/>
      <c r="G73" s="910"/>
      <c r="H73" s="908" t="s">
        <v>452</v>
      </c>
      <c r="I73" s="909"/>
      <c r="J73" s="909"/>
      <c r="K73" s="909"/>
      <c r="L73" s="910"/>
    </row>
    <row r="74" spans="2:12" x14ac:dyDescent="0.25">
      <c r="B74" s="893"/>
      <c r="C74" s="894"/>
      <c r="D74" s="894"/>
      <c r="E74" s="894"/>
      <c r="F74" s="894"/>
      <c r="G74" s="895"/>
      <c r="H74" s="893"/>
      <c r="I74" s="894"/>
      <c r="J74" s="894"/>
      <c r="K74" s="894"/>
      <c r="L74" s="895"/>
    </row>
    <row r="75" spans="2:12" x14ac:dyDescent="0.25">
      <c r="B75" s="893"/>
      <c r="C75" s="894"/>
      <c r="D75" s="894"/>
      <c r="E75" s="894"/>
      <c r="F75" s="894"/>
      <c r="G75" s="895"/>
      <c r="H75" s="893"/>
      <c r="I75" s="894"/>
      <c r="J75" s="894"/>
      <c r="K75" s="894"/>
      <c r="L75" s="895"/>
    </row>
    <row r="76" spans="2:12" x14ac:dyDescent="0.25">
      <c r="B76" s="893"/>
      <c r="C76" s="894"/>
      <c r="D76" s="894"/>
      <c r="E76" s="894"/>
      <c r="F76" s="894"/>
      <c r="G76" s="895"/>
      <c r="H76" s="893"/>
      <c r="I76" s="894"/>
      <c r="J76" s="894"/>
      <c r="K76" s="894"/>
      <c r="L76" s="895"/>
    </row>
    <row r="77" spans="2:12" x14ac:dyDescent="0.25">
      <c r="B77" s="893"/>
      <c r="C77" s="894"/>
      <c r="D77" s="894"/>
      <c r="E77" s="894"/>
      <c r="F77" s="894"/>
      <c r="G77" s="895"/>
      <c r="H77" s="893"/>
      <c r="I77" s="894"/>
      <c r="J77" s="894"/>
      <c r="K77" s="894"/>
      <c r="L77" s="895"/>
    </row>
    <row r="78" spans="2:12" x14ac:dyDescent="0.25">
      <c r="B78" s="893"/>
      <c r="C78" s="894"/>
      <c r="D78" s="894"/>
      <c r="E78" s="894"/>
      <c r="F78" s="894"/>
      <c r="G78" s="895"/>
      <c r="H78" s="893"/>
      <c r="I78" s="894"/>
      <c r="J78" s="894"/>
      <c r="K78" s="894"/>
      <c r="L78" s="895"/>
    </row>
    <row r="79" spans="2:12" x14ac:dyDescent="0.25">
      <c r="B79" s="893"/>
      <c r="C79" s="894"/>
      <c r="D79" s="894"/>
      <c r="E79" s="894"/>
      <c r="F79" s="894"/>
      <c r="G79" s="895"/>
      <c r="H79" s="893"/>
      <c r="I79" s="894"/>
      <c r="J79" s="894"/>
      <c r="K79" s="894"/>
      <c r="L79" s="895"/>
    </row>
    <row r="80" spans="2:12" x14ac:dyDescent="0.25">
      <c r="B80" s="893"/>
      <c r="C80" s="894"/>
      <c r="D80" s="894"/>
      <c r="E80" s="894"/>
      <c r="F80" s="894"/>
      <c r="G80" s="895"/>
      <c r="H80" s="893"/>
      <c r="I80" s="894"/>
      <c r="J80" s="894"/>
      <c r="K80" s="894"/>
      <c r="L80" s="895"/>
    </row>
    <row r="81" spans="2:12" x14ac:dyDescent="0.25">
      <c r="B81" s="893"/>
      <c r="C81" s="894"/>
      <c r="D81" s="894"/>
      <c r="E81" s="894"/>
      <c r="F81" s="894"/>
      <c r="G81" s="895"/>
      <c r="H81" s="893"/>
      <c r="I81" s="894"/>
      <c r="J81" s="894"/>
      <c r="K81" s="894"/>
      <c r="L81" s="895"/>
    </row>
    <row r="82" spans="2:12" x14ac:dyDescent="0.25">
      <c r="B82" s="893"/>
      <c r="C82" s="894"/>
      <c r="D82" s="894"/>
      <c r="E82" s="894"/>
      <c r="F82" s="894"/>
      <c r="G82" s="895"/>
      <c r="H82" s="893"/>
      <c r="I82" s="894"/>
      <c r="J82" s="894"/>
      <c r="K82" s="894"/>
      <c r="L82" s="895"/>
    </row>
    <row r="83" spans="2:12" x14ac:dyDescent="0.25">
      <c r="B83" s="893"/>
      <c r="C83" s="894"/>
      <c r="D83" s="894"/>
      <c r="E83" s="894"/>
      <c r="F83" s="894"/>
      <c r="G83" s="895"/>
      <c r="H83" s="893"/>
      <c r="I83" s="894"/>
      <c r="J83" s="894"/>
      <c r="K83" s="894"/>
      <c r="L83" s="895"/>
    </row>
    <row r="84" spans="2:12" x14ac:dyDescent="0.25">
      <c r="B84" s="893"/>
      <c r="C84" s="894"/>
      <c r="D84" s="894"/>
      <c r="E84" s="894"/>
      <c r="F84" s="894"/>
      <c r="G84" s="895"/>
      <c r="H84" s="893"/>
      <c r="I84" s="894"/>
      <c r="J84" s="894"/>
      <c r="K84" s="894"/>
      <c r="L84" s="895"/>
    </row>
    <row r="85" spans="2:12" x14ac:dyDescent="0.25">
      <c r="B85" s="893"/>
      <c r="C85" s="894"/>
      <c r="D85" s="894"/>
      <c r="E85" s="894"/>
      <c r="F85" s="894"/>
      <c r="G85" s="895"/>
      <c r="H85" s="893"/>
      <c r="I85" s="894"/>
      <c r="J85" s="894"/>
      <c r="K85" s="894"/>
      <c r="L85" s="895"/>
    </row>
    <row r="86" spans="2:12" x14ac:dyDescent="0.25">
      <c r="B86" s="893"/>
      <c r="C86" s="894"/>
      <c r="D86" s="894"/>
      <c r="E86" s="894"/>
      <c r="F86" s="894"/>
      <c r="G86" s="895"/>
      <c r="H86" s="893"/>
      <c r="I86" s="894"/>
      <c r="J86" s="894"/>
      <c r="K86" s="894"/>
      <c r="L86" s="895"/>
    </row>
    <row r="87" spans="2:12" x14ac:dyDescent="0.25">
      <c r="B87" s="896" t="s">
        <v>1370</v>
      </c>
      <c r="C87" s="897"/>
      <c r="D87" s="897"/>
      <c r="E87" s="897"/>
      <c r="F87" s="897"/>
      <c r="G87" s="898"/>
      <c r="H87" s="902" t="s">
        <v>1370</v>
      </c>
      <c r="I87" s="903"/>
      <c r="J87" s="903"/>
      <c r="K87" s="903"/>
      <c r="L87" s="904"/>
    </row>
    <row r="88" spans="2:12" ht="15.75" thickBot="1" x14ac:dyDescent="0.3">
      <c r="B88" s="899"/>
      <c r="C88" s="900"/>
      <c r="D88" s="900"/>
      <c r="E88" s="900"/>
      <c r="F88" s="900"/>
      <c r="G88" s="901"/>
      <c r="H88" s="905"/>
      <c r="I88" s="906"/>
      <c r="J88" s="906"/>
      <c r="K88" s="906"/>
      <c r="L88" s="907"/>
    </row>
  </sheetData>
  <mergeCells count="36">
    <mergeCell ref="B87:G88"/>
    <mergeCell ref="H87:L88"/>
    <mergeCell ref="B57:G70"/>
    <mergeCell ref="H57:L70"/>
    <mergeCell ref="B71:G72"/>
    <mergeCell ref="H71:L72"/>
    <mergeCell ref="B73:G86"/>
    <mergeCell ref="H73:L86"/>
    <mergeCell ref="B39:G40"/>
    <mergeCell ref="H39:L40"/>
    <mergeCell ref="B41:G54"/>
    <mergeCell ref="H41:L54"/>
    <mergeCell ref="B55:G56"/>
    <mergeCell ref="H55:L56"/>
    <mergeCell ref="B9:G22"/>
    <mergeCell ref="H9:L22"/>
    <mergeCell ref="B23:G24"/>
    <mergeCell ref="H23:L24"/>
    <mergeCell ref="B25:G38"/>
    <mergeCell ref="H25:L38"/>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s>
  <pageMargins left="0.7" right="0.7" top="0.75" bottom="0.75" header="0.3" footer="0.3"/>
  <pageSetup paperSize="9" scale="6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5"/>
  <dimension ref="A1:L101"/>
  <sheetViews>
    <sheetView showGridLines="0" view="pageBreakPreview" topLeftCell="A2" zoomScaleNormal="100" zoomScaleSheetLayoutView="100" workbookViewId="0">
      <selection activeCell="B54" sqref="B54:G67"/>
    </sheetView>
  </sheetViews>
  <sheetFormatPr baseColWidth="10" defaultColWidth="11.42578125" defaultRowHeight="15" x14ac:dyDescent="0.25"/>
  <cols>
    <col min="1" max="1" width="6.85546875" style="128" customWidth="1"/>
    <col min="2" max="5" width="11.42578125" style="128"/>
    <col min="6" max="6" width="13.7109375" style="128" customWidth="1"/>
    <col min="7" max="7" width="6.28515625" style="128" customWidth="1"/>
    <col min="8" max="8" width="11.42578125" style="128"/>
    <col min="9" max="9" width="18.7109375" style="128" customWidth="1"/>
    <col min="10" max="11" width="11.42578125" style="128"/>
    <col min="12" max="12" width="12.28515625" style="128" customWidth="1"/>
    <col min="13" max="16384" width="11.42578125" style="128"/>
  </cols>
  <sheetData>
    <row r="1" spans="1:12" s="129" customFormat="1" ht="27.75" customHeight="1" x14ac:dyDescent="0.25">
      <c r="A1" s="253"/>
      <c r="B1" s="878" t="s">
        <v>251</v>
      </c>
      <c r="C1" s="878"/>
      <c r="D1" s="878"/>
      <c r="E1" s="878"/>
      <c r="F1" s="878"/>
      <c r="G1" s="878"/>
      <c r="H1" s="878"/>
      <c r="I1" s="878"/>
      <c r="J1" s="878"/>
      <c r="K1" s="878"/>
      <c r="L1" s="924"/>
    </row>
    <row r="2" spans="1:12" s="129" customFormat="1" ht="11.25" customHeight="1" x14ac:dyDescent="0.25">
      <c r="A2" s="254"/>
      <c r="B2" s="925"/>
      <c r="C2" s="879"/>
      <c r="D2" s="879"/>
      <c r="E2" s="879"/>
      <c r="F2" s="879"/>
      <c r="G2" s="879"/>
      <c r="H2" s="879"/>
      <c r="I2" s="879"/>
      <c r="J2" s="879"/>
      <c r="K2" s="879"/>
      <c r="L2" s="926"/>
    </row>
    <row r="3" spans="1:12" s="129" customFormat="1" ht="24.95" customHeight="1" x14ac:dyDescent="0.25">
      <c r="A3" s="254"/>
      <c r="B3" s="927" t="s">
        <v>289</v>
      </c>
      <c r="C3" s="927"/>
      <c r="D3" s="927"/>
      <c r="E3" s="928"/>
      <c r="F3" s="97">
        <v>44252</v>
      </c>
      <c r="G3" s="929" t="s">
        <v>290</v>
      </c>
      <c r="H3" s="927"/>
      <c r="I3" s="928"/>
      <c r="J3" s="930">
        <v>44258</v>
      </c>
      <c r="K3" s="927"/>
      <c r="L3" s="928"/>
    </row>
    <row r="4" spans="1:12" s="129" customFormat="1" ht="24.95" customHeight="1" x14ac:dyDescent="0.25">
      <c r="A4" s="254"/>
      <c r="B4" s="931" t="s">
        <v>250</v>
      </c>
      <c r="C4" s="931"/>
      <c r="D4" s="931"/>
      <c r="E4" s="931"/>
      <c r="F4" s="931"/>
      <c r="G4" s="931"/>
      <c r="H4" s="932"/>
      <c r="I4" s="251" t="s">
        <v>488</v>
      </c>
      <c r="J4" s="251" t="s">
        <v>2</v>
      </c>
      <c r="K4" s="891" t="s">
        <v>0</v>
      </c>
      <c r="L4" s="935"/>
    </row>
    <row r="5" spans="1:12" s="129" customFormat="1" ht="24.95" customHeight="1" x14ac:dyDescent="0.25">
      <c r="A5" s="254"/>
      <c r="B5" s="933"/>
      <c r="C5" s="933"/>
      <c r="D5" s="933"/>
      <c r="E5" s="933"/>
      <c r="F5" s="933"/>
      <c r="G5" s="933"/>
      <c r="H5" s="934"/>
      <c r="I5" s="252" t="s">
        <v>489</v>
      </c>
      <c r="J5" s="251">
        <v>2</v>
      </c>
      <c r="K5" s="891" t="s">
        <v>291</v>
      </c>
      <c r="L5" s="935"/>
    </row>
    <row r="6" spans="1:12" s="129" customFormat="1" ht="15.75" customHeight="1" x14ac:dyDescent="0.25">
      <c r="A6" s="254"/>
      <c r="B6" s="911" t="s">
        <v>451</v>
      </c>
      <c r="C6" s="894"/>
      <c r="D6" s="894"/>
      <c r="E6" s="894"/>
      <c r="F6" s="894"/>
      <c r="G6" s="895"/>
      <c r="H6" s="893" t="s">
        <v>452</v>
      </c>
      <c r="I6" s="894"/>
      <c r="J6" s="894"/>
      <c r="K6" s="894"/>
      <c r="L6" s="895"/>
    </row>
    <row r="7" spans="1:12" s="129" customFormat="1" x14ac:dyDescent="0.25">
      <c r="A7" s="254"/>
      <c r="B7" s="911"/>
      <c r="C7" s="894"/>
      <c r="D7" s="894"/>
      <c r="E7" s="894"/>
      <c r="F7" s="894"/>
      <c r="G7" s="895"/>
      <c r="H7" s="893"/>
      <c r="I7" s="894"/>
      <c r="J7" s="894"/>
      <c r="K7" s="894"/>
      <c r="L7" s="895"/>
    </row>
    <row r="8" spans="1:12" s="129" customFormat="1" x14ac:dyDescent="0.25">
      <c r="A8" s="254"/>
      <c r="B8" s="911"/>
      <c r="C8" s="894"/>
      <c r="D8" s="894"/>
      <c r="E8" s="894"/>
      <c r="F8" s="894"/>
      <c r="G8" s="895"/>
      <c r="H8" s="893"/>
      <c r="I8" s="894"/>
      <c r="J8" s="894"/>
      <c r="K8" s="894"/>
      <c r="L8" s="895"/>
    </row>
    <row r="9" spans="1:12" s="129" customFormat="1" x14ac:dyDescent="0.25">
      <c r="A9" s="254"/>
      <c r="B9" s="911"/>
      <c r="C9" s="894"/>
      <c r="D9" s="894"/>
      <c r="E9" s="894"/>
      <c r="F9" s="894"/>
      <c r="G9" s="895"/>
      <c r="H9" s="893"/>
      <c r="I9" s="894"/>
      <c r="J9" s="894"/>
      <c r="K9" s="894"/>
      <c r="L9" s="895"/>
    </row>
    <row r="10" spans="1:12" s="129" customFormat="1" x14ac:dyDescent="0.25">
      <c r="A10" s="254"/>
      <c r="B10" s="911"/>
      <c r="C10" s="894"/>
      <c r="D10" s="894"/>
      <c r="E10" s="894"/>
      <c r="F10" s="894"/>
      <c r="G10" s="895"/>
      <c r="H10" s="893"/>
      <c r="I10" s="894"/>
      <c r="J10" s="894"/>
      <c r="K10" s="894"/>
      <c r="L10" s="895"/>
    </row>
    <row r="11" spans="1:12" s="129" customFormat="1" x14ac:dyDescent="0.25">
      <c r="A11" s="254"/>
      <c r="B11" s="911"/>
      <c r="C11" s="894"/>
      <c r="D11" s="894"/>
      <c r="E11" s="894"/>
      <c r="F11" s="894"/>
      <c r="G11" s="895"/>
      <c r="H11" s="893"/>
      <c r="I11" s="894"/>
      <c r="J11" s="894"/>
      <c r="K11" s="894"/>
      <c r="L11" s="895"/>
    </row>
    <row r="12" spans="1:12" s="129" customFormat="1" x14ac:dyDescent="0.25">
      <c r="A12" s="254"/>
      <c r="B12" s="911"/>
      <c r="C12" s="894"/>
      <c r="D12" s="894"/>
      <c r="E12" s="894"/>
      <c r="F12" s="894"/>
      <c r="G12" s="895"/>
      <c r="H12" s="893"/>
      <c r="I12" s="894"/>
      <c r="J12" s="894"/>
      <c r="K12" s="894"/>
      <c r="L12" s="895"/>
    </row>
    <row r="13" spans="1:12" s="129" customFormat="1" x14ac:dyDescent="0.25">
      <c r="A13" s="254"/>
      <c r="B13" s="911"/>
      <c r="C13" s="894"/>
      <c r="D13" s="894"/>
      <c r="E13" s="894"/>
      <c r="F13" s="894"/>
      <c r="G13" s="895"/>
      <c r="H13" s="893"/>
      <c r="I13" s="894"/>
      <c r="J13" s="894"/>
      <c r="K13" s="894"/>
      <c r="L13" s="895"/>
    </row>
    <row r="14" spans="1:12" s="129" customFormat="1" x14ac:dyDescent="0.25">
      <c r="A14" s="254"/>
      <c r="B14" s="911"/>
      <c r="C14" s="894"/>
      <c r="D14" s="894"/>
      <c r="E14" s="894"/>
      <c r="F14" s="894"/>
      <c r="G14" s="895"/>
      <c r="H14" s="893"/>
      <c r="I14" s="894"/>
      <c r="J14" s="894"/>
      <c r="K14" s="894"/>
      <c r="L14" s="895"/>
    </row>
    <row r="15" spans="1:12" s="129" customFormat="1" x14ac:dyDescent="0.25">
      <c r="A15" s="254"/>
      <c r="B15" s="911"/>
      <c r="C15" s="894"/>
      <c r="D15" s="894"/>
      <c r="E15" s="894"/>
      <c r="F15" s="894"/>
      <c r="G15" s="895"/>
      <c r="H15" s="893"/>
      <c r="I15" s="894"/>
      <c r="J15" s="894"/>
      <c r="K15" s="894"/>
      <c r="L15" s="895"/>
    </row>
    <row r="16" spans="1:12" s="129" customFormat="1" x14ac:dyDescent="0.25">
      <c r="A16" s="254"/>
      <c r="B16" s="911"/>
      <c r="C16" s="894"/>
      <c r="D16" s="894"/>
      <c r="E16" s="894"/>
      <c r="F16" s="894"/>
      <c r="G16" s="895"/>
      <c r="H16" s="893"/>
      <c r="I16" s="894"/>
      <c r="J16" s="894"/>
      <c r="K16" s="894"/>
      <c r="L16" s="895"/>
    </row>
    <row r="17" spans="1:12" s="129" customFormat="1" x14ac:dyDescent="0.25">
      <c r="A17" s="254"/>
      <c r="B17" s="911"/>
      <c r="C17" s="894"/>
      <c r="D17" s="894"/>
      <c r="E17" s="894"/>
      <c r="F17" s="894"/>
      <c r="G17" s="895"/>
      <c r="H17" s="893"/>
      <c r="I17" s="894"/>
      <c r="J17" s="894"/>
      <c r="K17" s="894"/>
      <c r="L17" s="895"/>
    </row>
    <row r="18" spans="1:12" s="129" customFormat="1" x14ac:dyDescent="0.25">
      <c r="A18" s="254"/>
      <c r="B18" s="911"/>
      <c r="C18" s="894"/>
      <c r="D18" s="894"/>
      <c r="E18" s="894"/>
      <c r="F18" s="894"/>
      <c r="G18" s="895"/>
      <c r="H18" s="893"/>
      <c r="I18" s="894"/>
      <c r="J18" s="894"/>
      <c r="K18" s="894"/>
      <c r="L18" s="895"/>
    </row>
    <row r="19" spans="1:12" s="129" customFormat="1" ht="15.75" thickBot="1" x14ac:dyDescent="0.3">
      <c r="A19" s="254"/>
      <c r="B19" s="911"/>
      <c r="C19" s="894"/>
      <c r="D19" s="894"/>
      <c r="E19" s="894"/>
      <c r="F19" s="894"/>
      <c r="G19" s="895"/>
      <c r="H19" s="893"/>
      <c r="I19" s="894"/>
      <c r="J19" s="894"/>
      <c r="K19" s="894"/>
      <c r="L19" s="895"/>
    </row>
    <row r="20" spans="1:12" s="129" customFormat="1" ht="15" customHeight="1" x14ac:dyDescent="0.25">
      <c r="A20" s="254"/>
      <c r="B20" s="912" t="s">
        <v>1170</v>
      </c>
      <c r="C20" s="913"/>
      <c r="D20" s="913"/>
      <c r="E20" s="913"/>
      <c r="F20" s="913"/>
      <c r="G20" s="914"/>
      <c r="H20" s="918" t="s">
        <v>1171</v>
      </c>
      <c r="I20" s="919"/>
      <c r="J20" s="919"/>
      <c r="K20" s="919"/>
      <c r="L20" s="920"/>
    </row>
    <row r="21" spans="1:12" s="129" customFormat="1" ht="30.75" customHeight="1" thickBot="1" x14ac:dyDescent="0.3">
      <c r="A21" s="254"/>
      <c r="B21" s="915"/>
      <c r="C21" s="916"/>
      <c r="D21" s="916"/>
      <c r="E21" s="916"/>
      <c r="F21" s="916"/>
      <c r="G21" s="917"/>
      <c r="H21" s="921"/>
      <c r="I21" s="922"/>
      <c r="J21" s="922"/>
      <c r="K21" s="922"/>
      <c r="L21" s="923"/>
    </row>
    <row r="22" spans="1:12" s="129" customFormat="1" ht="15.75" customHeight="1" x14ac:dyDescent="0.25">
      <c r="A22" s="254"/>
      <c r="B22" s="909" t="s">
        <v>499</v>
      </c>
      <c r="C22" s="909"/>
      <c r="D22" s="909"/>
      <c r="E22" s="909"/>
      <c r="F22" s="909"/>
      <c r="G22" s="910"/>
      <c r="H22" s="908" t="s">
        <v>500</v>
      </c>
      <c r="I22" s="909"/>
      <c r="J22" s="909"/>
      <c r="K22" s="909"/>
      <c r="L22" s="910"/>
    </row>
    <row r="23" spans="1:12" s="129" customFormat="1" x14ac:dyDescent="0.25">
      <c r="A23" s="254"/>
      <c r="B23" s="911"/>
      <c r="C23" s="894"/>
      <c r="D23" s="894"/>
      <c r="E23" s="894"/>
      <c r="F23" s="894"/>
      <c r="G23" s="895"/>
      <c r="H23" s="893"/>
      <c r="I23" s="894"/>
      <c r="J23" s="894"/>
      <c r="K23" s="894"/>
      <c r="L23" s="895"/>
    </row>
    <row r="24" spans="1:12" s="129" customFormat="1" x14ac:dyDescent="0.25">
      <c r="A24" s="254"/>
      <c r="B24" s="911"/>
      <c r="C24" s="894"/>
      <c r="D24" s="894"/>
      <c r="E24" s="894"/>
      <c r="F24" s="894"/>
      <c r="G24" s="895"/>
      <c r="H24" s="893"/>
      <c r="I24" s="894"/>
      <c r="J24" s="894"/>
      <c r="K24" s="894"/>
      <c r="L24" s="895"/>
    </row>
    <row r="25" spans="1:12" s="129" customFormat="1" x14ac:dyDescent="0.25">
      <c r="A25" s="254"/>
      <c r="B25" s="911"/>
      <c r="C25" s="894"/>
      <c r="D25" s="894"/>
      <c r="E25" s="894"/>
      <c r="F25" s="894"/>
      <c r="G25" s="895"/>
      <c r="H25" s="893"/>
      <c r="I25" s="894"/>
      <c r="J25" s="894"/>
      <c r="K25" s="894"/>
      <c r="L25" s="895"/>
    </row>
    <row r="26" spans="1:12" s="129" customFormat="1" x14ac:dyDescent="0.25">
      <c r="A26" s="254"/>
      <c r="B26" s="911"/>
      <c r="C26" s="894"/>
      <c r="D26" s="894"/>
      <c r="E26" s="894"/>
      <c r="F26" s="894"/>
      <c r="G26" s="895"/>
      <c r="H26" s="893"/>
      <c r="I26" s="894"/>
      <c r="J26" s="894"/>
      <c r="K26" s="894"/>
      <c r="L26" s="895"/>
    </row>
    <row r="27" spans="1:12" s="129" customFormat="1" x14ac:dyDescent="0.25">
      <c r="A27" s="254"/>
      <c r="B27" s="911"/>
      <c r="C27" s="894"/>
      <c r="D27" s="894"/>
      <c r="E27" s="894"/>
      <c r="F27" s="894"/>
      <c r="G27" s="895"/>
      <c r="H27" s="893"/>
      <c r="I27" s="894"/>
      <c r="J27" s="894"/>
      <c r="K27" s="894"/>
      <c r="L27" s="895"/>
    </row>
    <row r="28" spans="1:12" s="129" customFormat="1" x14ac:dyDescent="0.25">
      <c r="A28" s="254"/>
      <c r="B28" s="911"/>
      <c r="C28" s="894"/>
      <c r="D28" s="894"/>
      <c r="E28" s="894"/>
      <c r="F28" s="894"/>
      <c r="G28" s="895"/>
      <c r="H28" s="893"/>
      <c r="I28" s="894"/>
      <c r="J28" s="894"/>
      <c r="K28" s="894"/>
      <c r="L28" s="895"/>
    </row>
    <row r="29" spans="1:12" s="129" customFormat="1" x14ac:dyDescent="0.25">
      <c r="A29" s="254"/>
      <c r="B29" s="911"/>
      <c r="C29" s="894"/>
      <c r="D29" s="894"/>
      <c r="E29" s="894"/>
      <c r="F29" s="894"/>
      <c r="G29" s="895"/>
      <c r="H29" s="893"/>
      <c r="I29" s="894"/>
      <c r="J29" s="894"/>
      <c r="K29" s="894"/>
      <c r="L29" s="895"/>
    </row>
    <row r="30" spans="1:12" s="129" customFormat="1" x14ac:dyDescent="0.25">
      <c r="A30" s="254"/>
      <c r="B30" s="911"/>
      <c r="C30" s="894"/>
      <c r="D30" s="894"/>
      <c r="E30" s="894"/>
      <c r="F30" s="894"/>
      <c r="G30" s="895"/>
      <c r="H30" s="893"/>
      <c r="I30" s="894"/>
      <c r="J30" s="894"/>
      <c r="K30" s="894"/>
      <c r="L30" s="895"/>
    </row>
    <row r="31" spans="1:12" s="129" customFormat="1" x14ac:dyDescent="0.25">
      <c r="A31" s="254"/>
      <c r="B31" s="911"/>
      <c r="C31" s="894"/>
      <c r="D31" s="894"/>
      <c r="E31" s="894"/>
      <c r="F31" s="894"/>
      <c r="G31" s="895"/>
      <c r="H31" s="893"/>
      <c r="I31" s="894"/>
      <c r="J31" s="894"/>
      <c r="K31" s="894"/>
      <c r="L31" s="895"/>
    </row>
    <row r="32" spans="1:12" s="129" customFormat="1" x14ac:dyDescent="0.25">
      <c r="A32" s="254"/>
      <c r="B32" s="911"/>
      <c r="C32" s="894"/>
      <c r="D32" s="894"/>
      <c r="E32" s="894"/>
      <c r="F32" s="894"/>
      <c r="G32" s="895"/>
      <c r="H32" s="893"/>
      <c r="I32" s="894"/>
      <c r="J32" s="894"/>
      <c r="K32" s="894"/>
      <c r="L32" s="895"/>
    </row>
    <row r="33" spans="1:12" s="129" customFormat="1" x14ac:dyDescent="0.25">
      <c r="A33" s="254"/>
      <c r="B33" s="911"/>
      <c r="C33" s="894"/>
      <c r="D33" s="894"/>
      <c r="E33" s="894"/>
      <c r="F33" s="894"/>
      <c r="G33" s="895"/>
      <c r="H33" s="893"/>
      <c r="I33" s="894"/>
      <c r="J33" s="894"/>
      <c r="K33" s="894"/>
      <c r="L33" s="895"/>
    </row>
    <row r="34" spans="1:12" s="129" customFormat="1" x14ac:dyDescent="0.25">
      <c r="A34" s="254"/>
      <c r="B34" s="911"/>
      <c r="C34" s="894"/>
      <c r="D34" s="894"/>
      <c r="E34" s="894"/>
      <c r="F34" s="894"/>
      <c r="G34" s="895"/>
      <c r="H34" s="893"/>
      <c r="I34" s="894"/>
      <c r="J34" s="894"/>
      <c r="K34" s="894"/>
      <c r="L34" s="895"/>
    </row>
    <row r="35" spans="1:12" s="129" customFormat="1" ht="15.75" thickBot="1" x14ac:dyDescent="0.3">
      <c r="A35" s="254"/>
      <c r="B35" s="911"/>
      <c r="C35" s="894"/>
      <c r="D35" s="894"/>
      <c r="E35" s="894"/>
      <c r="F35" s="894"/>
      <c r="G35" s="895"/>
      <c r="H35" s="893"/>
      <c r="I35" s="894"/>
      <c r="J35" s="894"/>
      <c r="K35" s="894"/>
      <c r="L35" s="895"/>
    </row>
    <row r="36" spans="1:12" s="129" customFormat="1" ht="14.45" customHeight="1" x14ac:dyDescent="0.25">
      <c r="A36" s="254"/>
      <c r="B36" s="936" t="s">
        <v>1332</v>
      </c>
      <c r="C36" s="936"/>
      <c r="D36" s="936"/>
      <c r="E36" s="936"/>
      <c r="F36" s="936"/>
      <c r="G36" s="937"/>
      <c r="H36" s="918" t="s">
        <v>1333</v>
      </c>
      <c r="I36" s="940"/>
      <c r="J36" s="940"/>
      <c r="K36" s="940"/>
      <c r="L36" s="941"/>
    </row>
    <row r="37" spans="1:12" s="129" customFormat="1" ht="32.25" customHeight="1" thickBot="1" x14ac:dyDescent="0.3">
      <c r="A37" s="254"/>
      <c r="B37" s="938"/>
      <c r="C37" s="938"/>
      <c r="D37" s="938"/>
      <c r="E37" s="938"/>
      <c r="F37" s="938"/>
      <c r="G37" s="939"/>
      <c r="H37" s="942"/>
      <c r="I37" s="943"/>
      <c r="J37" s="943"/>
      <c r="K37" s="943"/>
      <c r="L37" s="944"/>
    </row>
    <row r="38" spans="1:12" s="129" customFormat="1" x14ac:dyDescent="0.25">
      <c r="A38" s="254"/>
      <c r="B38" s="909" t="s">
        <v>501</v>
      </c>
      <c r="C38" s="909"/>
      <c r="D38" s="909"/>
      <c r="E38" s="909"/>
      <c r="F38" s="909"/>
      <c r="G38" s="910"/>
      <c r="H38" s="908" t="s">
        <v>502</v>
      </c>
      <c r="I38" s="909"/>
      <c r="J38" s="909"/>
      <c r="K38" s="909"/>
      <c r="L38" s="910"/>
    </row>
    <row r="39" spans="1:12" s="129" customFormat="1" x14ac:dyDescent="0.25">
      <c r="A39" s="254"/>
      <c r="B39" s="911"/>
      <c r="C39" s="894"/>
      <c r="D39" s="894"/>
      <c r="E39" s="894"/>
      <c r="F39" s="894"/>
      <c r="G39" s="895"/>
      <c r="H39" s="893"/>
      <c r="I39" s="894"/>
      <c r="J39" s="894"/>
      <c r="K39" s="894"/>
      <c r="L39" s="895"/>
    </row>
    <row r="40" spans="1:12" s="129" customFormat="1" x14ac:dyDescent="0.25">
      <c r="A40" s="254"/>
      <c r="B40" s="911"/>
      <c r="C40" s="894"/>
      <c r="D40" s="894"/>
      <c r="E40" s="894"/>
      <c r="F40" s="894"/>
      <c r="G40" s="895"/>
      <c r="H40" s="893"/>
      <c r="I40" s="894"/>
      <c r="J40" s="894"/>
      <c r="K40" s="894"/>
      <c r="L40" s="895"/>
    </row>
    <row r="41" spans="1:12" s="129" customFormat="1" x14ac:dyDescent="0.25">
      <c r="A41" s="254"/>
      <c r="B41" s="911"/>
      <c r="C41" s="894"/>
      <c r="D41" s="894"/>
      <c r="E41" s="894"/>
      <c r="F41" s="894"/>
      <c r="G41" s="895"/>
      <c r="H41" s="893"/>
      <c r="I41" s="894"/>
      <c r="J41" s="894"/>
      <c r="K41" s="894"/>
      <c r="L41" s="895"/>
    </row>
    <row r="42" spans="1:12" s="129" customFormat="1" x14ac:dyDescent="0.25">
      <c r="A42" s="254"/>
      <c r="B42" s="911"/>
      <c r="C42" s="894"/>
      <c r="D42" s="894"/>
      <c r="E42" s="894"/>
      <c r="F42" s="894"/>
      <c r="G42" s="895"/>
      <c r="H42" s="893"/>
      <c r="I42" s="894"/>
      <c r="J42" s="894"/>
      <c r="K42" s="894"/>
      <c r="L42" s="895"/>
    </row>
    <row r="43" spans="1:12" s="129" customFormat="1" x14ac:dyDescent="0.25">
      <c r="A43" s="254"/>
      <c r="B43" s="911"/>
      <c r="C43" s="894"/>
      <c r="D43" s="894"/>
      <c r="E43" s="894"/>
      <c r="F43" s="894"/>
      <c r="G43" s="895"/>
      <c r="H43" s="893"/>
      <c r="I43" s="894"/>
      <c r="J43" s="894"/>
      <c r="K43" s="894"/>
      <c r="L43" s="895"/>
    </row>
    <row r="44" spans="1:12" s="129" customFormat="1" x14ac:dyDescent="0.25">
      <c r="A44" s="254"/>
      <c r="B44" s="911"/>
      <c r="C44" s="894"/>
      <c r="D44" s="894"/>
      <c r="E44" s="894"/>
      <c r="F44" s="894"/>
      <c r="G44" s="895"/>
      <c r="H44" s="893"/>
      <c r="I44" s="894"/>
      <c r="J44" s="894"/>
      <c r="K44" s="894"/>
      <c r="L44" s="895"/>
    </row>
    <row r="45" spans="1:12" s="129" customFormat="1" x14ac:dyDescent="0.25">
      <c r="A45" s="254"/>
      <c r="B45" s="911"/>
      <c r="C45" s="894"/>
      <c r="D45" s="894"/>
      <c r="E45" s="894"/>
      <c r="F45" s="894"/>
      <c r="G45" s="895"/>
      <c r="H45" s="893"/>
      <c r="I45" s="894"/>
      <c r="J45" s="894"/>
      <c r="K45" s="894"/>
      <c r="L45" s="895"/>
    </row>
    <row r="46" spans="1:12" s="129" customFormat="1" x14ac:dyDescent="0.25">
      <c r="A46" s="254"/>
      <c r="B46" s="911"/>
      <c r="C46" s="894"/>
      <c r="D46" s="894"/>
      <c r="E46" s="894"/>
      <c r="F46" s="894"/>
      <c r="G46" s="895"/>
      <c r="H46" s="893"/>
      <c r="I46" s="894"/>
      <c r="J46" s="894"/>
      <c r="K46" s="894"/>
      <c r="L46" s="895"/>
    </row>
    <row r="47" spans="1:12" s="129" customFormat="1" x14ac:dyDescent="0.25">
      <c r="A47" s="254"/>
      <c r="B47" s="911"/>
      <c r="C47" s="894"/>
      <c r="D47" s="894"/>
      <c r="E47" s="894"/>
      <c r="F47" s="894"/>
      <c r="G47" s="895"/>
      <c r="H47" s="893"/>
      <c r="I47" s="894"/>
      <c r="J47" s="894"/>
      <c r="K47" s="894"/>
      <c r="L47" s="895"/>
    </row>
    <row r="48" spans="1:12" s="129" customFormat="1" x14ac:dyDescent="0.25">
      <c r="A48" s="254"/>
      <c r="B48" s="911"/>
      <c r="C48" s="894"/>
      <c r="D48" s="894"/>
      <c r="E48" s="894"/>
      <c r="F48" s="894"/>
      <c r="G48" s="895"/>
      <c r="H48" s="893"/>
      <c r="I48" s="894"/>
      <c r="J48" s="894"/>
      <c r="K48" s="894"/>
      <c r="L48" s="895"/>
    </row>
    <row r="49" spans="1:12" s="129" customFormat="1" x14ac:dyDescent="0.25">
      <c r="A49" s="254"/>
      <c r="B49" s="911"/>
      <c r="C49" s="894"/>
      <c r="D49" s="894"/>
      <c r="E49" s="894"/>
      <c r="F49" s="894"/>
      <c r="G49" s="895"/>
      <c r="H49" s="893"/>
      <c r="I49" s="894"/>
      <c r="J49" s="894"/>
      <c r="K49" s="894"/>
      <c r="L49" s="895"/>
    </row>
    <row r="50" spans="1:12" s="129" customFormat="1" x14ac:dyDescent="0.25">
      <c r="A50" s="254"/>
      <c r="B50" s="911"/>
      <c r="C50" s="894"/>
      <c r="D50" s="894"/>
      <c r="E50" s="894"/>
      <c r="F50" s="894"/>
      <c r="G50" s="895"/>
      <c r="H50" s="893"/>
      <c r="I50" s="894"/>
      <c r="J50" s="894"/>
      <c r="K50" s="894"/>
      <c r="L50" s="895"/>
    </row>
    <row r="51" spans="1:12" s="129" customFormat="1" ht="15.75" thickBot="1" x14ac:dyDescent="0.3">
      <c r="A51" s="254"/>
      <c r="B51" s="911"/>
      <c r="C51" s="894"/>
      <c r="D51" s="894"/>
      <c r="E51" s="894"/>
      <c r="F51" s="894"/>
      <c r="G51" s="895"/>
      <c r="H51" s="893"/>
      <c r="I51" s="894"/>
      <c r="J51" s="894"/>
      <c r="K51" s="894"/>
      <c r="L51" s="895"/>
    </row>
    <row r="52" spans="1:12" s="129" customFormat="1" ht="15" customHeight="1" x14ac:dyDescent="0.25">
      <c r="A52" s="259"/>
      <c r="B52" s="948" t="s">
        <v>1334</v>
      </c>
      <c r="C52" s="936"/>
      <c r="D52" s="936"/>
      <c r="E52" s="936"/>
      <c r="F52" s="936"/>
      <c r="G52" s="937"/>
      <c r="H52" s="950" t="s">
        <v>1335</v>
      </c>
      <c r="I52" s="919"/>
      <c r="J52" s="919"/>
      <c r="K52" s="919"/>
      <c r="L52" s="920"/>
    </row>
    <row r="53" spans="1:12" s="129" customFormat="1" ht="15.75" thickBot="1" x14ac:dyDescent="0.3">
      <c r="A53" s="258"/>
      <c r="B53" s="949"/>
      <c r="C53" s="938"/>
      <c r="D53" s="938"/>
      <c r="E53" s="938"/>
      <c r="F53" s="938"/>
      <c r="G53" s="939"/>
      <c r="H53" s="921"/>
      <c r="I53" s="922"/>
      <c r="J53" s="922"/>
      <c r="K53" s="922"/>
      <c r="L53" s="923"/>
    </row>
    <row r="54" spans="1:12" x14ac:dyDescent="0.25">
      <c r="B54" s="908"/>
      <c r="C54" s="909"/>
      <c r="D54" s="909"/>
      <c r="E54" s="909"/>
      <c r="F54" s="909"/>
      <c r="G54" s="910"/>
      <c r="H54" s="908"/>
      <c r="I54" s="909"/>
      <c r="J54" s="909"/>
      <c r="K54" s="909"/>
      <c r="L54" s="910"/>
    </row>
    <row r="55" spans="1:12" x14ac:dyDescent="0.25">
      <c r="B55" s="893"/>
      <c r="C55" s="911"/>
      <c r="D55" s="911"/>
      <c r="E55" s="911"/>
      <c r="F55" s="911"/>
      <c r="G55" s="895"/>
      <c r="H55" s="893"/>
      <c r="I55" s="894"/>
      <c r="J55" s="894"/>
      <c r="K55" s="894"/>
      <c r="L55" s="895"/>
    </row>
    <row r="56" spans="1:12" x14ac:dyDescent="0.25">
      <c r="B56" s="893"/>
      <c r="C56" s="911"/>
      <c r="D56" s="911"/>
      <c r="E56" s="911"/>
      <c r="F56" s="911"/>
      <c r="G56" s="895"/>
      <c r="H56" s="893"/>
      <c r="I56" s="894"/>
      <c r="J56" s="894"/>
      <c r="K56" s="894"/>
      <c r="L56" s="895"/>
    </row>
    <row r="57" spans="1:12" x14ac:dyDescent="0.25">
      <c r="B57" s="893"/>
      <c r="C57" s="911"/>
      <c r="D57" s="911"/>
      <c r="E57" s="911"/>
      <c r="F57" s="911"/>
      <c r="G57" s="895"/>
      <c r="H57" s="893"/>
      <c r="I57" s="894"/>
      <c r="J57" s="894"/>
      <c r="K57" s="894"/>
      <c r="L57" s="895"/>
    </row>
    <row r="58" spans="1:12" x14ac:dyDescent="0.25">
      <c r="B58" s="893"/>
      <c r="C58" s="911"/>
      <c r="D58" s="911"/>
      <c r="E58" s="911"/>
      <c r="F58" s="911"/>
      <c r="G58" s="895"/>
      <c r="H58" s="893"/>
      <c r="I58" s="894"/>
      <c r="J58" s="894"/>
      <c r="K58" s="894"/>
      <c r="L58" s="895"/>
    </row>
    <row r="59" spans="1:12" x14ac:dyDescent="0.25">
      <c r="B59" s="893"/>
      <c r="C59" s="911"/>
      <c r="D59" s="911"/>
      <c r="E59" s="911"/>
      <c r="F59" s="911"/>
      <c r="G59" s="895"/>
      <c r="H59" s="893"/>
      <c r="I59" s="894"/>
      <c r="J59" s="894"/>
      <c r="K59" s="894"/>
      <c r="L59" s="895"/>
    </row>
    <row r="60" spans="1:12" x14ac:dyDescent="0.25">
      <c r="B60" s="893"/>
      <c r="C60" s="911"/>
      <c r="D60" s="911"/>
      <c r="E60" s="911"/>
      <c r="F60" s="911"/>
      <c r="G60" s="895"/>
      <c r="H60" s="893"/>
      <c r="I60" s="894"/>
      <c r="J60" s="894"/>
      <c r="K60" s="894"/>
      <c r="L60" s="895"/>
    </row>
    <row r="61" spans="1:12" x14ac:dyDescent="0.25">
      <c r="B61" s="893"/>
      <c r="C61" s="911"/>
      <c r="D61" s="911"/>
      <c r="E61" s="911"/>
      <c r="F61" s="911"/>
      <c r="G61" s="895"/>
      <c r="H61" s="893"/>
      <c r="I61" s="894"/>
      <c r="J61" s="894"/>
      <c r="K61" s="894"/>
      <c r="L61" s="895"/>
    </row>
    <row r="62" spans="1:12" x14ac:dyDescent="0.25">
      <c r="B62" s="893"/>
      <c r="C62" s="911"/>
      <c r="D62" s="911"/>
      <c r="E62" s="911"/>
      <c r="F62" s="911"/>
      <c r="G62" s="895"/>
      <c r="H62" s="893"/>
      <c r="I62" s="894"/>
      <c r="J62" s="894"/>
      <c r="K62" s="894"/>
      <c r="L62" s="895"/>
    </row>
    <row r="63" spans="1:12" x14ac:dyDescent="0.25">
      <c r="B63" s="893"/>
      <c r="C63" s="911"/>
      <c r="D63" s="911"/>
      <c r="E63" s="911"/>
      <c r="F63" s="911"/>
      <c r="G63" s="895"/>
      <c r="H63" s="893"/>
      <c r="I63" s="894"/>
      <c r="J63" s="894"/>
      <c r="K63" s="894"/>
      <c r="L63" s="895"/>
    </row>
    <row r="64" spans="1:12" x14ac:dyDescent="0.25">
      <c r="B64" s="893"/>
      <c r="C64" s="911"/>
      <c r="D64" s="911"/>
      <c r="E64" s="911"/>
      <c r="F64" s="911"/>
      <c r="G64" s="895"/>
      <c r="H64" s="893"/>
      <c r="I64" s="894"/>
      <c r="J64" s="894"/>
      <c r="K64" s="894"/>
      <c r="L64" s="895"/>
    </row>
    <row r="65" spans="2:12" x14ac:dyDescent="0.25">
      <c r="B65" s="893"/>
      <c r="C65" s="911"/>
      <c r="D65" s="911"/>
      <c r="E65" s="911"/>
      <c r="F65" s="911"/>
      <c r="G65" s="895"/>
      <c r="H65" s="893"/>
      <c r="I65" s="894"/>
      <c r="J65" s="894"/>
      <c r="K65" s="894"/>
      <c r="L65" s="895"/>
    </row>
    <row r="66" spans="2:12" x14ac:dyDescent="0.25">
      <c r="B66" s="893"/>
      <c r="C66" s="911"/>
      <c r="D66" s="911"/>
      <c r="E66" s="911"/>
      <c r="F66" s="911"/>
      <c r="G66" s="895"/>
      <c r="H66" s="893"/>
      <c r="I66" s="894"/>
      <c r="J66" s="894"/>
      <c r="K66" s="894"/>
      <c r="L66" s="895"/>
    </row>
    <row r="67" spans="2:12" ht="15.75" thickBot="1" x14ac:dyDescent="0.3">
      <c r="B67" s="945"/>
      <c r="C67" s="946"/>
      <c r="D67" s="946"/>
      <c r="E67" s="946"/>
      <c r="F67" s="946"/>
      <c r="G67" s="947"/>
      <c r="H67" s="893"/>
      <c r="I67" s="894"/>
      <c r="J67" s="894"/>
      <c r="K67" s="894"/>
      <c r="L67" s="895"/>
    </row>
    <row r="68" spans="2:12" ht="28.9" customHeight="1" x14ac:dyDescent="0.25">
      <c r="B68" s="951"/>
      <c r="C68" s="936"/>
      <c r="D68" s="936"/>
      <c r="E68" s="936"/>
      <c r="F68" s="936"/>
      <c r="G68" s="937"/>
      <c r="H68" s="950"/>
      <c r="I68" s="919"/>
      <c r="J68" s="919"/>
      <c r="K68" s="919"/>
      <c r="L68" s="920"/>
    </row>
    <row r="69" spans="2:12" ht="23.45" customHeight="1" thickBot="1" x14ac:dyDescent="0.3">
      <c r="B69" s="949"/>
      <c r="C69" s="938"/>
      <c r="D69" s="938"/>
      <c r="E69" s="938"/>
      <c r="F69" s="938"/>
      <c r="G69" s="939"/>
      <c r="H69" s="921"/>
      <c r="I69" s="922"/>
      <c r="J69" s="922"/>
      <c r="K69" s="922"/>
      <c r="L69" s="923"/>
    </row>
    <row r="70" spans="2:12" x14ac:dyDescent="0.25">
      <c r="B70" s="908" t="s">
        <v>501</v>
      </c>
      <c r="C70" s="909"/>
      <c r="D70" s="909"/>
      <c r="E70" s="909"/>
      <c r="F70" s="909"/>
      <c r="G70" s="910"/>
      <c r="H70" s="908" t="s">
        <v>502</v>
      </c>
      <c r="I70" s="909"/>
      <c r="J70" s="909"/>
      <c r="K70" s="909"/>
      <c r="L70" s="910"/>
    </row>
    <row r="71" spans="2:12" x14ac:dyDescent="0.25">
      <c r="B71" s="893"/>
      <c r="C71" s="911"/>
      <c r="D71" s="911"/>
      <c r="E71" s="911"/>
      <c r="F71" s="911"/>
      <c r="G71" s="895"/>
      <c r="H71" s="893"/>
      <c r="I71" s="894"/>
      <c r="J71" s="894"/>
      <c r="K71" s="894"/>
      <c r="L71" s="895"/>
    </row>
    <row r="72" spans="2:12" x14ac:dyDescent="0.25">
      <c r="B72" s="893"/>
      <c r="C72" s="911"/>
      <c r="D72" s="911"/>
      <c r="E72" s="911"/>
      <c r="F72" s="911"/>
      <c r="G72" s="895"/>
      <c r="H72" s="893"/>
      <c r="I72" s="894"/>
      <c r="J72" s="894"/>
      <c r="K72" s="894"/>
      <c r="L72" s="895"/>
    </row>
    <row r="73" spans="2:12" x14ac:dyDescent="0.25">
      <c r="B73" s="893"/>
      <c r="C73" s="911"/>
      <c r="D73" s="911"/>
      <c r="E73" s="911"/>
      <c r="F73" s="911"/>
      <c r="G73" s="895"/>
      <c r="H73" s="893"/>
      <c r="I73" s="894"/>
      <c r="J73" s="894"/>
      <c r="K73" s="894"/>
      <c r="L73" s="895"/>
    </row>
    <row r="74" spans="2:12" x14ac:dyDescent="0.25">
      <c r="B74" s="893"/>
      <c r="C74" s="911"/>
      <c r="D74" s="911"/>
      <c r="E74" s="911"/>
      <c r="F74" s="911"/>
      <c r="G74" s="895"/>
      <c r="H74" s="893"/>
      <c r="I74" s="894"/>
      <c r="J74" s="894"/>
      <c r="K74" s="894"/>
      <c r="L74" s="895"/>
    </row>
    <row r="75" spans="2:12" x14ac:dyDescent="0.25">
      <c r="B75" s="893"/>
      <c r="C75" s="911"/>
      <c r="D75" s="911"/>
      <c r="E75" s="911"/>
      <c r="F75" s="911"/>
      <c r="G75" s="895"/>
      <c r="H75" s="893"/>
      <c r="I75" s="894"/>
      <c r="J75" s="894"/>
      <c r="K75" s="894"/>
      <c r="L75" s="895"/>
    </row>
    <row r="76" spans="2:12" x14ac:dyDescent="0.25">
      <c r="B76" s="893"/>
      <c r="C76" s="911"/>
      <c r="D76" s="911"/>
      <c r="E76" s="911"/>
      <c r="F76" s="911"/>
      <c r="G76" s="895"/>
      <c r="H76" s="893"/>
      <c r="I76" s="894"/>
      <c r="J76" s="894"/>
      <c r="K76" s="894"/>
      <c r="L76" s="895"/>
    </row>
    <row r="77" spans="2:12" x14ac:dyDescent="0.25">
      <c r="B77" s="893"/>
      <c r="C77" s="911"/>
      <c r="D77" s="911"/>
      <c r="E77" s="911"/>
      <c r="F77" s="911"/>
      <c r="G77" s="895"/>
      <c r="H77" s="893"/>
      <c r="I77" s="894"/>
      <c r="J77" s="894"/>
      <c r="K77" s="894"/>
      <c r="L77" s="895"/>
    </row>
    <row r="78" spans="2:12" x14ac:dyDescent="0.25">
      <c r="B78" s="893"/>
      <c r="C78" s="911"/>
      <c r="D78" s="911"/>
      <c r="E78" s="911"/>
      <c r="F78" s="911"/>
      <c r="G78" s="895"/>
      <c r="H78" s="893"/>
      <c r="I78" s="894"/>
      <c r="J78" s="894"/>
      <c r="K78" s="894"/>
      <c r="L78" s="895"/>
    </row>
    <row r="79" spans="2:12" x14ac:dyDescent="0.25">
      <c r="B79" s="893"/>
      <c r="C79" s="911"/>
      <c r="D79" s="911"/>
      <c r="E79" s="911"/>
      <c r="F79" s="911"/>
      <c r="G79" s="895"/>
      <c r="H79" s="893"/>
      <c r="I79" s="894"/>
      <c r="J79" s="894"/>
      <c r="K79" s="894"/>
      <c r="L79" s="895"/>
    </row>
    <row r="80" spans="2:12" x14ac:dyDescent="0.25">
      <c r="B80" s="893"/>
      <c r="C80" s="911"/>
      <c r="D80" s="911"/>
      <c r="E80" s="911"/>
      <c r="F80" s="911"/>
      <c r="G80" s="895"/>
      <c r="H80" s="893"/>
      <c r="I80" s="894"/>
      <c r="J80" s="894"/>
      <c r="K80" s="894"/>
      <c r="L80" s="895"/>
    </row>
    <row r="81" spans="2:12" x14ac:dyDescent="0.25">
      <c r="B81" s="893"/>
      <c r="C81" s="911"/>
      <c r="D81" s="911"/>
      <c r="E81" s="911"/>
      <c r="F81" s="911"/>
      <c r="G81" s="895"/>
      <c r="H81" s="893"/>
      <c r="I81" s="894"/>
      <c r="J81" s="894"/>
      <c r="K81" s="894"/>
      <c r="L81" s="895"/>
    </row>
    <row r="82" spans="2:12" ht="37.15" customHeight="1" x14ac:dyDescent="0.25">
      <c r="B82" s="893"/>
      <c r="C82" s="911"/>
      <c r="D82" s="911"/>
      <c r="E82" s="911"/>
      <c r="F82" s="911"/>
      <c r="G82" s="895"/>
      <c r="H82" s="893"/>
      <c r="I82" s="894"/>
      <c r="J82" s="894"/>
      <c r="K82" s="894"/>
      <c r="L82" s="895"/>
    </row>
    <row r="83" spans="2:12" ht="15.75" thickBot="1" x14ac:dyDescent="0.3">
      <c r="B83" s="945"/>
      <c r="C83" s="946"/>
      <c r="D83" s="946"/>
      <c r="E83" s="946"/>
      <c r="F83" s="946"/>
      <c r="G83" s="947"/>
      <c r="H83" s="893"/>
      <c r="I83" s="894"/>
      <c r="J83" s="894"/>
      <c r="K83" s="894"/>
      <c r="L83" s="895"/>
    </row>
    <row r="84" spans="2:12" x14ac:dyDescent="0.25">
      <c r="B84" s="951"/>
      <c r="C84" s="936"/>
      <c r="D84" s="936"/>
      <c r="E84" s="936"/>
      <c r="F84" s="936"/>
      <c r="G84" s="937"/>
      <c r="H84" s="950"/>
      <c r="I84" s="919"/>
      <c r="J84" s="919"/>
      <c r="K84" s="919"/>
      <c r="L84" s="920"/>
    </row>
    <row r="85" spans="2:12" ht="15.75" thickBot="1" x14ac:dyDescent="0.3">
      <c r="B85" s="949"/>
      <c r="C85" s="938"/>
      <c r="D85" s="938"/>
      <c r="E85" s="938"/>
      <c r="F85" s="938"/>
      <c r="G85" s="939"/>
      <c r="H85" s="921"/>
      <c r="I85" s="922"/>
      <c r="J85" s="922"/>
      <c r="K85" s="922"/>
      <c r="L85" s="923"/>
    </row>
    <row r="86" spans="2:12" x14ac:dyDescent="0.25">
      <c r="B86" s="908" t="s">
        <v>501</v>
      </c>
      <c r="C86" s="909"/>
      <c r="D86" s="909"/>
      <c r="E86" s="909"/>
      <c r="F86" s="909"/>
      <c r="G86" s="910"/>
      <c r="H86" s="908" t="s">
        <v>502</v>
      </c>
      <c r="I86" s="909"/>
      <c r="J86" s="909"/>
      <c r="K86" s="909"/>
      <c r="L86" s="910"/>
    </row>
    <row r="87" spans="2:12" x14ac:dyDescent="0.25">
      <c r="B87" s="893"/>
      <c r="C87" s="911"/>
      <c r="D87" s="911"/>
      <c r="E87" s="911"/>
      <c r="F87" s="911"/>
      <c r="G87" s="895"/>
      <c r="H87" s="893"/>
      <c r="I87" s="894"/>
      <c r="J87" s="894"/>
      <c r="K87" s="894"/>
      <c r="L87" s="895"/>
    </row>
    <row r="88" spans="2:12" x14ac:dyDescent="0.25">
      <c r="B88" s="893"/>
      <c r="C88" s="911"/>
      <c r="D88" s="911"/>
      <c r="E88" s="911"/>
      <c r="F88" s="911"/>
      <c r="G88" s="895"/>
      <c r="H88" s="893"/>
      <c r="I88" s="894"/>
      <c r="J88" s="894"/>
      <c r="K88" s="894"/>
      <c r="L88" s="895"/>
    </row>
    <row r="89" spans="2:12" x14ac:dyDescent="0.25">
      <c r="B89" s="893"/>
      <c r="C89" s="911"/>
      <c r="D89" s="911"/>
      <c r="E89" s="911"/>
      <c r="F89" s="911"/>
      <c r="G89" s="895"/>
      <c r="H89" s="893"/>
      <c r="I89" s="894"/>
      <c r="J89" s="894"/>
      <c r="K89" s="894"/>
      <c r="L89" s="895"/>
    </row>
    <row r="90" spans="2:12" x14ac:dyDescent="0.25">
      <c r="B90" s="893"/>
      <c r="C90" s="911"/>
      <c r="D90" s="911"/>
      <c r="E90" s="911"/>
      <c r="F90" s="911"/>
      <c r="G90" s="895"/>
      <c r="H90" s="893"/>
      <c r="I90" s="894"/>
      <c r="J90" s="894"/>
      <c r="K90" s="894"/>
      <c r="L90" s="895"/>
    </row>
    <row r="91" spans="2:12" x14ac:dyDescent="0.25">
      <c r="B91" s="893"/>
      <c r="C91" s="911"/>
      <c r="D91" s="911"/>
      <c r="E91" s="911"/>
      <c r="F91" s="911"/>
      <c r="G91" s="895"/>
      <c r="H91" s="893"/>
      <c r="I91" s="894"/>
      <c r="J91" s="894"/>
      <c r="K91" s="894"/>
      <c r="L91" s="895"/>
    </row>
    <row r="92" spans="2:12" x14ac:dyDescent="0.25">
      <c r="B92" s="893"/>
      <c r="C92" s="911"/>
      <c r="D92" s="911"/>
      <c r="E92" s="911"/>
      <c r="F92" s="911"/>
      <c r="G92" s="895"/>
      <c r="H92" s="893"/>
      <c r="I92" s="894"/>
      <c r="J92" s="894"/>
      <c r="K92" s="894"/>
      <c r="L92" s="895"/>
    </row>
    <row r="93" spans="2:12" x14ac:dyDescent="0.25">
      <c r="B93" s="893"/>
      <c r="C93" s="911"/>
      <c r="D93" s="911"/>
      <c r="E93" s="911"/>
      <c r="F93" s="911"/>
      <c r="G93" s="895"/>
      <c r="H93" s="893"/>
      <c r="I93" s="894"/>
      <c r="J93" s="894"/>
      <c r="K93" s="894"/>
      <c r="L93" s="895"/>
    </row>
    <row r="94" spans="2:12" x14ac:dyDescent="0.25">
      <c r="B94" s="893"/>
      <c r="C94" s="911"/>
      <c r="D94" s="911"/>
      <c r="E94" s="911"/>
      <c r="F94" s="911"/>
      <c r="G94" s="895"/>
      <c r="H94" s="893"/>
      <c r="I94" s="894"/>
      <c r="J94" s="894"/>
      <c r="K94" s="894"/>
      <c r="L94" s="895"/>
    </row>
    <row r="95" spans="2:12" x14ac:dyDescent="0.25">
      <c r="B95" s="893"/>
      <c r="C95" s="911"/>
      <c r="D95" s="911"/>
      <c r="E95" s="911"/>
      <c r="F95" s="911"/>
      <c r="G95" s="895"/>
      <c r="H95" s="893"/>
      <c r="I95" s="894"/>
      <c r="J95" s="894"/>
      <c r="K95" s="894"/>
      <c r="L95" s="895"/>
    </row>
    <row r="96" spans="2:12" x14ac:dyDescent="0.25">
      <c r="B96" s="893"/>
      <c r="C96" s="911"/>
      <c r="D96" s="911"/>
      <c r="E96" s="911"/>
      <c r="F96" s="911"/>
      <c r="G96" s="895"/>
      <c r="H96" s="893"/>
      <c r="I96" s="894"/>
      <c r="J96" s="894"/>
      <c r="K96" s="894"/>
      <c r="L96" s="895"/>
    </row>
    <row r="97" spans="2:12" x14ac:dyDescent="0.25">
      <c r="B97" s="893"/>
      <c r="C97" s="911"/>
      <c r="D97" s="911"/>
      <c r="E97" s="911"/>
      <c r="F97" s="911"/>
      <c r="G97" s="895"/>
      <c r="H97" s="893"/>
      <c r="I97" s="894"/>
      <c r="J97" s="894"/>
      <c r="K97" s="894"/>
      <c r="L97" s="895"/>
    </row>
    <row r="98" spans="2:12" x14ac:dyDescent="0.25">
      <c r="B98" s="893"/>
      <c r="C98" s="911"/>
      <c r="D98" s="911"/>
      <c r="E98" s="911"/>
      <c r="F98" s="911"/>
      <c r="G98" s="895"/>
      <c r="H98" s="893"/>
      <c r="I98" s="894"/>
      <c r="J98" s="894"/>
      <c r="K98" s="894"/>
      <c r="L98" s="895"/>
    </row>
    <row r="99" spans="2:12" ht="15.75" thickBot="1" x14ac:dyDescent="0.3">
      <c r="B99" s="945"/>
      <c r="C99" s="946"/>
      <c r="D99" s="946"/>
      <c r="E99" s="946"/>
      <c r="F99" s="946"/>
      <c r="G99" s="947"/>
      <c r="H99" s="893"/>
      <c r="I99" s="894"/>
      <c r="J99" s="894"/>
      <c r="K99" s="894"/>
      <c r="L99" s="895"/>
    </row>
    <row r="100" spans="2:12" x14ac:dyDescent="0.25">
      <c r="B100" s="951"/>
      <c r="C100" s="936"/>
      <c r="D100" s="936"/>
      <c r="E100" s="936"/>
      <c r="F100" s="936"/>
      <c r="G100" s="937"/>
      <c r="H100" s="950"/>
      <c r="I100" s="919"/>
      <c r="J100" s="919"/>
      <c r="K100" s="919"/>
      <c r="L100" s="920"/>
    </row>
    <row r="101" spans="2:12" ht="15.75" thickBot="1" x14ac:dyDescent="0.3">
      <c r="B101" s="949"/>
      <c r="C101" s="938"/>
      <c r="D101" s="938"/>
      <c r="E101" s="938"/>
      <c r="F101" s="938"/>
      <c r="G101" s="939"/>
      <c r="H101" s="921"/>
      <c r="I101" s="922"/>
      <c r="J101" s="922"/>
      <c r="K101" s="922"/>
      <c r="L101" s="923"/>
    </row>
  </sheetData>
  <mergeCells count="31">
    <mergeCell ref="B86:G99"/>
    <mergeCell ref="H86:L99"/>
    <mergeCell ref="B100:G101"/>
    <mergeCell ref="H100:L101"/>
    <mergeCell ref="B84:G85"/>
    <mergeCell ref="H84:L85"/>
    <mergeCell ref="B36:G37"/>
    <mergeCell ref="H36:L37"/>
    <mergeCell ref="B38:G51"/>
    <mergeCell ref="H38:L51"/>
    <mergeCell ref="B70:G83"/>
    <mergeCell ref="H70:L83"/>
    <mergeCell ref="B52:G53"/>
    <mergeCell ref="H52:L53"/>
    <mergeCell ref="B54:G67"/>
    <mergeCell ref="H54:L67"/>
    <mergeCell ref="B68:G69"/>
    <mergeCell ref="H68:L69"/>
    <mergeCell ref="B1:L2"/>
    <mergeCell ref="B3:E3"/>
    <mergeCell ref="G3:I3"/>
    <mergeCell ref="J3:L3"/>
    <mergeCell ref="B4:H5"/>
    <mergeCell ref="K4:L4"/>
    <mergeCell ref="K5:L5"/>
    <mergeCell ref="B6:G19"/>
    <mergeCell ref="H6:L19"/>
    <mergeCell ref="B20:G21"/>
    <mergeCell ref="H20:L21"/>
    <mergeCell ref="B22:G35"/>
    <mergeCell ref="H22:L35"/>
  </mergeCells>
  <pageMargins left="0.7" right="0.7" top="0.75" bottom="0.75" header="0.3" footer="0.3"/>
  <pageSetup paperSize="9" scale="65" orientation="portrait" r:id="rId1"/>
  <rowBreaks count="1" manualBreakCount="1">
    <brk id="69" min="1" max="11"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1:O104"/>
  <sheetViews>
    <sheetView view="pageBreakPreview" zoomScaleNormal="100" zoomScaleSheetLayoutView="100" zoomScalePageLayoutView="110" workbookViewId="0">
      <selection activeCell="N17" sqref="N17"/>
    </sheetView>
  </sheetViews>
  <sheetFormatPr baseColWidth="10" defaultColWidth="12" defaultRowHeight="15" x14ac:dyDescent="0.25"/>
  <cols>
    <col min="1" max="1" width="3.85546875" style="129" customWidth="1"/>
    <col min="2" max="2" width="4.85546875" style="129" customWidth="1"/>
    <col min="3" max="3" width="8.7109375" style="129" customWidth="1"/>
    <col min="4" max="4" width="8.42578125" style="129" customWidth="1"/>
    <col min="5" max="5" width="12" style="129"/>
    <col min="6" max="6" width="12.5703125" style="129" customWidth="1"/>
    <col min="7" max="7" width="10" style="129" customWidth="1"/>
    <col min="8" max="8" width="9" style="129" customWidth="1"/>
    <col min="9" max="9" width="23.5703125" style="129" customWidth="1"/>
    <col min="10" max="10" width="13.7109375" style="129" customWidth="1"/>
    <col min="11" max="11" width="14.140625" style="129" customWidth="1"/>
    <col min="12" max="12" width="10" style="129" customWidth="1"/>
    <col min="13" max="13" width="12" style="129" hidden="1" customWidth="1"/>
    <col min="14" max="16384" width="12" style="129"/>
  </cols>
  <sheetData>
    <row r="1" spans="2:12" ht="27.75" customHeight="1" x14ac:dyDescent="0.25">
      <c r="B1" s="952" t="s">
        <v>251</v>
      </c>
      <c r="C1" s="878"/>
      <c r="D1" s="878"/>
      <c r="E1" s="878"/>
      <c r="F1" s="878"/>
      <c r="G1" s="878"/>
      <c r="H1" s="878"/>
      <c r="I1" s="878"/>
      <c r="J1" s="878"/>
      <c r="K1" s="878"/>
      <c r="L1" s="924"/>
    </row>
    <row r="2" spans="2:12" ht="11.25" customHeight="1" x14ac:dyDescent="0.25">
      <c r="B2" s="953"/>
      <c r="C2" s="879"/>
      <c r="D2" s="879"/>
      <c r="E2" s="879"/>
      <c r="F2" s="879"/>
      <c r="G2" s="879"/>
      <c r="H2" s="879"/>
      <c r="I2" s="879"/>
      <c r="J2" s="879"/>
      <c r="K2" s="879"/>
      <c r="L2" s="926"/>
    </row>
    <row r="3" spans="2:12" ht="24.95" customHeight="1" x14ac:dyDescent="0.25">
      <c r="B3" s="929" t="s">
        <v>289</v>
      </c>
      <c r="C3" s="927"/>
      <c r="D3" s="927"/>
      <c r="E3" s="928"/>
      <c r="F3" s="97">
        <v>44294</v>
      </c>
      <c r="G3" s="929" t="s">
        <v>290</v>
      </c>
      <c r="H3" s="927"/>
      <c r="I3" s="928"/>
      <c r="J3" s="930">
        <v>44300</v>
      </c>
      <c r="K3" s="954"/>
      <c r="L3" s="955"/>
    </row>
    <row r="4" spans="2:12" ht="24.95" customHeight="1" x14ac:dyDescent="0.25">
      <c r="B4" s="956" t="s">
        <v>250</v>
      </c>
      <c r="C4" s="931"/>
      <c r="D4" s="931"/>
      <c r="E4" s="931"/>
      <c r="F4" s="931"/>
      <c r="G4" s="931"/>
      <c r="H4" s="932"/>
      <c r="I4" s="343" t="s">
        <v>488</v>
      </c>
      <c r="J4" s="343" t="s">
        <v>2</v>
      </c>
      <c r="K4" s="891" t="s">
        <v>0</v>
      </c>
      <c r="L4" s="935"/>
    </row>
    <row r="5" spans="2:12" ht="24.95" customHeight="1" thickBot="1" x14ac:dyDescent="0.3">
      <c r="B5" s="957"/>
      <c r="C5" s="958"/>
      <c r="D5" s="958"/>
      <c r="E5" s="958"/>
      <c r="F5" s="958"/>
      <c r="G5" s="958"/>
      <c r="H5" s="959"/>
      <c r="I5" s="81" t="s">
        <v>489</v>
      </c>
      <c r="J5" s="132">
        <v>2</v>
      </c>
      <c r="K5" s="960" t="s">
        <v>291</v>
      </c>
      <c r="L5" s="961"/>
    </row>
    <row r="6" spans="2:12" ht="24.95" customHeight="1" thickBot="1" x14ac:dyDescent="0.3">
      <c r="B6" s="977" t="s">
        <v>507</v>
      </c>
      <c r="C6" s="978"/>
      <c r="D6" s="978"/>
      <c r="E6" s="978"/>
      <c r="F6" s="978"/>
      <c r="G6" s="978"/>
      <c r="H6" s="978"/>
      <c r="I6" s="978"/>
      <c r="J6" s="978"/>
      <c r="K6" s="978"/>
      <c r="L6" s="979"/>
    </row>
    <row r="7" spans="2:12" ht="15.75" customHeight="1" x14ac:dyDescent="0.25">
      <c r="B7" s="893" t="s">
        <v>451</v>
      </c>
      <c r="C7" s="894"/>
      <c r="D7" s="894"/>
      <c r="E7" s="894"/>
      <c r="F7" s="894"/>
      <c r="G7" s="895"/>
      <c r="H7" s="893" t="s">
        <v>452</v>
      </c>
      <c r="I7" s="894"/>
      <c r="J7" s="894"/>
      <c r="K7" s="894"/>
      <c r="L7" s="895"/>
    </row>
    <row r="8" spans="2:12" x14ac:dyDescent="0.25">
      <c r="B8" s="893"/>
      <c r="C8" s="894"/>
      <c r="D8" s="894"/>
      <c r="E8" s="894"/>
      <c r="F8" s="894"/>
      <c r="G8" s="895"/>
      <c r="H8" s="893"/>
      <c r="I8" s="894"/>
      <c r="J8" s="894"/>
      <c r="K8" s="894"/>
      <c r="L8" s="895"/>
    </row>
    <row r="9" spans="2:12" x14ac:dyDescent="0.25">
      <c r="B9" s="893"/>
      <c r="C9" s="894"/>
      <c r="D9" s="894"/>
      <c r="E9" s="894"/>
      <c r="F9" s="894"/>
      <c r="G9" s="895"/>
      <c r="H9" s="893"/>
      <c r="I9" s="894"/>
      <c r="J9" s="894"/>
      <c r="K9" s="894"/>
      <c r="L9" s="895"/>
    </row>
    <row r="10" spans="2:12" x14ac:dyDescent="0.25">
      <c r="B10" s="893"/>
      <c r="C10" s="894"/>
      <c r="D10" s="894"/>
      <c r="E10" s="894"/>
      <c r="F10" s="894"/>
      <c r="G10" s="895"/>
      <c r="H10" s="893"/>
      <c r="I10" s="894"/>
      <c r="J10" s="894"/>
      <c r="K10" s="894"/>
      <c r="L10" s="895"/>
    </row>
    <row r="11" spans="2:12" x14ac:dyDescent="0.25">
      <c r="B11" s="893"/>
      <c r="C11" s="894"/>
      <c r="D11" s="894"/>
      <c r="E11" s="894"/>
      <c r="F11" s="894"/>
      <c r="G11" s="895"/>
      <c r="H11" s="893"/>
      <c r="I11" s="894"/>
      <c r="J11" s="894"/>
      <c r="K11" s="894"/>
      <c r="L11" s="895"/>
    </row>
    <row r="12" spans="2:12" x14ac:dyDescent="0.25">
      <c r="B12" s="893"/>
      <c r="C12" s="894"/>
      <c r="D12" s="894"/>
      <c r="E12" s="894"/>
      <c r="F12" s="894"/>
      <c r="G12" s="895"/>
      <c r="H12" s="893"/>
      <c r="I12" s="894"/>
      <c r="J12" s="894"/>
      <c r="K12" s="894"/>
      <c r="L12" s="895"/>
    </row>
    <row r="13" spans="2:12" x14ac:dyDescent="0.25">
      <c r="B13" s="893"/>
      <c r="C13" s="894"/>
      <c r="D13" s="894"/>
      <c r="E13" s="894"/>
      <c r="F13" s="894"/>
      <c r="G13" s="895"/>
      <c r="H13" s="893"/>
      <c r="I13" s="894"/>
      <c r="J13" s="894"/>
      <c r="K13" s="894"/>
      <c r="L13" s="895"/>
    </row>
    <row r="14" spans="2:12" x14ac:dyDescent="0.25">
      <c r="B14" s="893"/>
      <c r="C14" s="894"/>
      <c r="D14" s="894"/>
      <c r="E14" s="894"/>
      <c r="F14" s="894"/>
      <c r="G14" s="895"/>
      <c r="H14" s="893"/>
      <c r="I14" s="894"/>
      <c r="J14" s="894"/>
      <c r="K14" s="894"/>
      <c r="L14" s="895"/>
    </row>
    <row r="15" spans="2:12" x14ac:dyDescent="0.25">
      <c r="B15" s="893"/>
      <c r="C15" s="894"/>
      <c r="D15" s="894"/>
      <c r="E15" s="894"/>
      <c r="F15" s="894"/>
      <c r="G15" s="895"/>
      <c r="H15" s="893"/>
      <c r="I15" s="894"/>
      <c r="J15" s="894"/>
      <c r="K15" s="894"/>
      <c r="L15" s="895"/>
    </row>
    <row r="16" spans="2:12" x14ac:dyDescent="0.25">
      <c r="B16" s="893"/>
      <c r="C16" s="894"/>
      <c r="D16" s="894"/>
      <c r="E16" s="894"/>
      <c r="F16" s="894"/>
      <c r="G16" s="895"/>
      <c r="H16" s="893"/>
      <c r="I16" s="894"/>
      <c r="J16" s="894"/>
      <c r="K16" s="894"/>
      <c r="L16" s="895"/>
    </row>
    <row r="17" spans="2:13" x14ac:dyDescent="0.25">
      <c r="B17" s="893"/>
      <c r="C17" s="894"/>
      <c r="D17" s="894"/>
      <c r="E17" s="894"/>
      <c r="F17" s="894"/>
      <c r="G17" s="895"/>
      <c r="H17" s="893"/>
      <c r="I17" s="894"/>
      <c r="J17" s="894"/>
      <c r="K17" s="894"/>
      <c r="L17" s="895"/>
    </row>
    <row r="18" spans="2:13" x14ac:dyDescent="0.25">
      <c r="B18" s="893"/>
      <c r="C18" s="894"/>
      <c r="D18" s="894"/>
      <c r="E18" s="894"/>
      <c r="F18" s="894"/>
      <c r="G18" s="895"/>
      <c r="H18" s="893"/>
      <c r="I18" s="894"/>
      <c r="J18" s="894"/>
      <c r="K18" s="894"/>
      <c r="L18" s="895"/>
    </row>
    <row r="19" spans="2:13" x14ac:dyDescent="0.25">
      <c r="B19" s="893"/>
      <c r="C19" s="894"/>
      <c r="D19" s="894"/>
      <c r="E19" s="894"/>
      <c r="F19" s="894"/>
      <c r="G19" s="895"/>
      <c r="H19" s="893"/>
      <c r="I19" s="894"/>
      <c r="J19" s="894"/>
      <c r="K19" s="894"/>
      <c r="L19" s="895"/>
    </row>
    <row r="20" spans="2:13" ht="15.75" thickBot="1" x14ac:dyDescent="0.3">
      <c r="B20" s="893"/>
      <c r="C20" s="894"/>
      <c r="D20" s="894"/>
      <c r="E20" s="894"/>
      <c r="F20" s="894"/>
      <c r="G20" s="895"/>
      <c r="H20" s="893"/>
      <c r="I20" s="894"/>
      <c r="J20" s="894"/>
      <c r="K20" s="894"/>
      <c r="L20" s="895"/>
    </row>
    <row r="21" spans="2:13" ht="15" customHeight="1" x14ac:dyDescent="0.25">
      <c r="B21" s="962" t="s">
        <v>1288</v>
      </c>
      <c r="C21" s="963"/>
      <c r="D21" s="963"/>
      <c r="E21" s="963"/>
      <c r="F21" s="963"/>
      <c r="G21" s="964"/>
      <c r="H21" s="962" t="s">
        <v>1289</v>
      </c>
      <c r="I21" s="963"/>
      <c r="J21" s="963"/>
      <c r="K21" s="963"/>
      <c r="L21" s="963"/>
      <c r="M21" s="980"/>
    </row>
    <row r="22" spans="2:13" ht="37.5" customHeight="1" thickBot="1" x14ac:dyDescent="0.3">
      <c r="B22" s="965"/>
      <c r="C22" s="966"/>
      <c r="D22" s="966"/>
      <c r="E22" s="966"/>
      <c r="F22" s="966"/>
      <c r="G22" s="967"/>
      <c r="H22" s="965"/>
      <c r="I22" s="966"/>
      <c r="J22" s="966"/>
      <c r="K22" s="966"/>
      <c r="L22" s="966"/>
      <c r="M22" s="981"/>
    </row>
    <row r="23" spans="2:13" ht="15.75" customHeight="1" x14ac:dyDescent="0.25">
      <c r="B23" s="908" t="s">
        <v>499</v>
      </c>
      <c r="C23" s="909"/>
      <c r="D23" s="909"/>
      <c r="E23" s="909"/>
      <c r="F23" s="909"/>
      <c r="G23" s="910"/>
      <c r="H23" s="908" t="s">
        <v>500</v>
      </c>
      <c r="I23" s="909"/>
      <c r="J23" s="909"/>
      <c r="K23" s="909"/>
      <c r="L23" s="910"/>
    </row>
    <row r="24" spans="2:13" x14ac:dyDescent="0.25">
      <c r="B24" s="893"/>
      <c r="C24" s="894"/>
      <c r="D24" s="894"/>
      <c r="E24" s="894"/>
      <c r="F24" s="894"/>
      <c r="G24" s="895"/>
      <c r="H24" s="893"/>
      <c r="I24" s="894"/>
      <c r="J24" s="894"/>
      <c r="K24" s="894"/>
      <c r="L24" s="895"/>
    </row>
    <row r="25" spans="2:13" x14ac:dyDescent="0.25">
      <c r="B25" s="893"/>
      <c r="C25" s="894"/>
      <c r="D25" s="894"/>
      <c r="E25" s="894"/>
      <c r="F25" s="894"/>
      <c r="G25" s="895"/>
      <c r="H25" s="893"/>
      <c r="I25" s="894"/>
      <c r="J25" s="894"/>
      <c r="K25" s="894"/>
      <c r="L25" s="895"/>
    </row>
    <row r="26" spans="2:13" x14ac:dyDescent="0.25">
      <c r="B26" s="893"/>
      <c r="C26" s="894"/>
      <c r="D26" s="894"/>
      <c r="E26" s="894"/>
      <c r="F26" s="894"/>
      <c r="G26" s="895"/>
      <c r="H26" s="893"/>
      <c r="I26" s="894"/>
      <c r="J26" s="894"/>
      <c r="K26" s="894"/>
      <c r="L26" s="895"/>
    </row>
    <row r="27" spans="2:13" x14ac:dyDescent="0.25">
      <c r="B27" s="893"/>
      <c r="C27" s="894"/>
      <c r="D27" s="894"/>
      <c r="E27" s="894"/>
      <c r="F27" s="894"/>
      <c r="G27" s="895"/>
      <c r="H27" s="893"/>
      <c r="I27" s="894"/>
      <c r="J27" s="894"/>
      <c r="K27" s="894"/>
      <c r="L27" s="895"/>
    </row>
    <row r="28" spans="2:13" x14ac:dyDescent="0.25">
      <c r="B28" s="893"/>
      <c r="C28" s="894"/>
      <c r="D28" s="894"/>
      <c r="E28" s="894"/>
      <c r="F28" s="894"/>
      <c r="G28" s="895"/>
      <c r="H28" s="893"/>
      <c r="I28" s="894"/>
      <c r="J28" s="894"/>
      <c r="K28" s="894"/>
      <c r="L28" s="895"/>
    </row>
    <row r="29" spans="2:13" x14ac:dyDescent="0.25">
      <c r="B29" s="893"/>
      <c r="C29" s="894"/>
      <c r="D29" s="894"/>
      <c r="E29" s="894"/>
      <c r="F29" s="894"/>
      <c r="G29" s="895"/>
      <c r="H29" s="893"/>
      <c r="I29" s="894"/>
      <c r="J29" s="894"/>
      <c r="K29" s="894"/>
      <c r="L29" s="895"/>
    </row>
    <row r="30" spans="2:13" x14ac:dyDescent="0.25">
      <c r="B30" s="893"/>
      <c r="C30" s="894"/>
      <c r="D30" s="894"/>
      <c r="E30" s="894"/>
      <c r="F30" s="894"/>
      <c r="G30" s="895"/>
      <c r="H30" s="893"/>
      <c r="I30" s="894"/>
      <c r="J30" s="894"/>
      <c r="K30" s="894"/>
      <c r="L30" s="895"/>
    </row>
    <row r="31" spans="2:13" x14ac:dyDescent="0.25">
      <c r="B31" s="893"/>
      <c r="C31" s="894"/>
      <c r="D31" s="894"/>
      <c r="E31" s="894"/>
      <c r="F31" s="894"/>
      <c r="G31" s="895"/>
      <c r="H31" s="893"/>
      <c r="I31" s="894"/>
      <c r="J31" s="894"/>
      <c r="K31" s="894"/>
      <c r="L31" s="895"/>
    </row>
    <row r="32" spans="2:13" x14ac:dyDescent="0.25">
      <c r="B32" s="893"/>
      <c r="C32" s="894"/>
      <c r="D32" s="894"/>
      <c r="E32" s="894"/>
      <c r="F32" s="894"/>
      <c r="G32" s="895"/>
      <c r="H32" s="893"/>
      <c r="I32" s="894"/>
      <c r="J32" s="894"/>
      <c r="K32" s="894"/>
      <c r="L32" s="895"/>
    </row>
    <row r="33" spans="2:14" x14ac:dyDescent="0.25">
      <c r="B33" s="893"/>
      <c r="C33" s="894"/>
      <c r="D33" s="894"/>
      <c r="E33" s="894"/>
      <c r="F33" s="894"/>
      <c r="G33" s="895"/>
      <c r="H33" s="893"/>
      <c r="I33" s="894"/>
      <c r="J33" s="894"/>
      <c r="K33" s="894"/>
      <c r="L33" s="895"/>
      <c r="N33" s="308"/>
    </row>
    <row r="34" spans="2:14" x14ac:dyDescent="0.25">
      <c r="B34" s="893"/>
      <c r="C34" s="894"/>
      <c r="D34" s="894"/>
      <c r="E34" s="894"/>
      <c r="F34" s="894"/>
      <c r="G34" s="895"/>
      <c r="H34" s="893"/>
      <c r="I34" s="894"/>
      <c r="J34" s="894"/>
      <c r="K34" s="894"/>
      <c r="L34" s="895"/>
    </row>
    <row r="35" spans="2:14" x14ac:dyDescent="0.25">
      <c r="B35" s="893"/>
      <c r="C35" s="894"/>
      <c r="D35" s="894"/>
      <c r="E35" s="894"/>
      <c r="F35" s="894"/>
      <c r="G35" s="895"/>
      <c r="H35" s="893"/>
      <c r="I35" s="894"/>
      <c r="J35" s="894"/>
      <c r="K35" s="894"/>
      <c r="L35" s="895"/>
      <c r="N35" s="308"/>
    </row>
    <row r="36" spans="2:14" ht="15.75" thickBot="1" x14ac:dyDescent="0.3">
      <c r="B36" s="893"/>
      <c r="C36" s="894"/>
      <c r="D36" s="894"/>
      <c r="E36" s="894"/>
      <c r="F36" s="894"/>
      <c r="G36" s="895"/>
      <c r="H36" s="893"/>
      <c r="I36" s="894"/>
      <c r="J36" s="894"/>
      <c r="K36" s="894"/>
      <c r="L36" s="895"/>
    </row>
    <row r="37" spans="2:14" ht="15" customHeight="1" x14ac:dyDescent="0.25">
      <c r="B37" s="962" t="s">
        <v>1290</v>
      </c>
      <c r="C37" s="963"/>
      <c r="D37" s="963"/>
      <c r="E37" s="963"/>
      <c r="F37" s="963"/>
      <c r="G37" s="964"/>
      <c r="H37" s="968" t="s">
        <v>1291</v>
      </c>
      <c r="I37" s="969"/>
      <c r="J37" s="969"/>
      <c r="K37" s="969"/>
      <c r="L37" s="969"/>
      <c r="M37" s="972"/>
    </row>
    <row r="38" spans="2:14" ht="35.25" customHeight="1" thickBot="1" x14ac:dyDescent="0.3">
      <c r="B38" s="965"/>
      <c r="C38" s="966"/>
      <c r="D38" s="966"/>
      <c r="E38" s="966"/>
      <c r="F38" s="966"/>
      <c r="G38" s="967"/>
      <c r="H38" s="970"/>
      <c r="I38" s="971"/>
      <c r="J38" s="971"/>
      <c r="K38" s="971"/>
      <c r="L38" s="971"/>
      <c r="M38" s="973"/>
    </row>
    <row r="39" spans="2:14" ht="26.25" customHeight="1" thickBot="1" x14ac:dyDescent="0.3">
      <c r="B39" s="974" t="s">
        <v>508</v>
      </c>
      <c r="C39" s="975"/>
      <c r="D39" s="975"/>
      <c r="E39" s="975"/>
      <c r="F39" s="975"/>
      <c r="G39" s="975"/>
      <c r="H39" s="975"/>
      <c r="I39" s="975"/>
      <c r="J39" s="975"/>
      <c r="K39" s="975"/>
      <c r="L39" s="976"/>
      <c r="M39" s="257"/>
    </row>
    <row r="40" spans="2:14" x14ac:dyDescent="0.25">
      <c r="B40" s="908" t="s">
        <v>501</v>
      </c>
      <c r="C40" s="909"/>
      <c r="D40" s="909"/>
      <c r="E40" s="909"/>
      <c r="F40" s="909"/>
      <c r="G40" s="910"/>
      <c r="H40" s="908" t="s">
        <v>502</v>
      </c>
      <c r="I40" s="909"/>
      <c r="J40" s="909"/>
      <c r="K40" s="909"/>
      <c r="L40" s="910"/>
    </row>
    <row r="41" spans="2:14" x14ac:dyDescent="0.25">
      <c r="B41" s="893"/>
      <c r="C41" s="894"/>
      <c r="D41" s="894"/>
      <c r="E41" s="894"/>
      <c r="F41" s="894"/>
      <c r="G41" s="895"/>
      <c r="H41" s="893"/>
      <c r="I41" s="894"/>
      <c r="J41" s="894"/>
      <c r="K41" s="894"/>
      <c r="L41" s="895"/>
    </row>
    <row r="42" spans="2:14" x14ac:dyDescent="0.25">
      <c r="B42" s="893"/>
      <c r="C42" s="894"/>
      <c r="D42" s="894"/>
      <c r="E42" s="894"/>
      <c r="F42" s="894"/>
      <c r="G42" s="895"/>
      <c r="H42" s="893"/>
      <c r="I42" s="894"/>
      <c r="J42" s="894"/>
      <c r="K42" s="894"/>
      <c r="L42" s="895"/>
    </row>
    <row r="43" spans="2:14" x14ac:dyDescent="0.25">
      <c r="B43" s="893"/>
      <c r="C43" s="894"/>
      <c r="D43" s="894"/>
      <c r="E43" s="894"/>
      <c r="F43" s="894"/>
      <c r="G43" s="895"/>
      <c r="H43" s="893"/>
      <c r="I43" s="894"/>
      <c r="J43" s="894"/>
      <c r="K43" s="894"/>
      <c r="L43" s="895"/>
    </row>
    <row r="44" spans="2:14" x14ac:dyDescent="0.25">
      <c r="B44" s="893"/>
      <c r="C44" s="894"/>
      <c r="D44" s="894"/>
      <c r="E44" s="894"/>
      <c r="F44" s="894"/>
      <c r="G44" s="895"/>
      <c r="H44" s="893"/>
      <c r="I44" s="894"/>
      <c r="J44" s="894"/>
      <c r="K44" s="894"/>
      <c r="L44" s="895"/>
    </row>
    <row r="45" spans="2:14" x14ac:dyDescent="0.25">
      <c r="B45" s="893"/>
      <c r="C45" s="894"/>
      <c r="D45" s="894"/>
      <c r="E45" s="894"/>
      <c r="F45" s="894"/>
      <c r="G45" s="895"/>
      <c r="H45" s="893"/>
      <c r="I45" s="894"/>
      <c r="J45" s="894"/>
      <c r="K45" s="894"/>
      <c r="L45" s="895"/>
    </row>
    <row r="46" spans="2:14" x14ac:dyDescent="0.25">
      <c r="B46" s="893"/>
      <c r="C46" s="894"/>
      <c r="D46" s="894"/>
      <c r="E46" s="894"/>
      <c r="F46" s="894"/>
      <c r="G46" s="895"/>
      <c r="H46" s="893"/>
      <c r="I46" s="894"/>
      <c r="J46" s="894"/>
      <c r="K46" s="894"/>
      <c r="L46" s="895"/>
    </row>
    <row r="47" spans="2:14" x14ac:dyDescent="0.25">
      <c r="B47" s="893"/>
      <c r="C47" s="894"/>
      <c r="D47" s="894"/>
      <c r="E47" s="894"/>
      <c r="F47" s="894"/>
      <c r="G47" s="895"/>
      <c r="H47" s="893"/>
      <c r="I47" s="894"/>
      <c r="J47" s="894"/>
      <c r="K47" s="894"/>
      <c r="L47" s="895"/>
    </row>
    <row r="48" spans="2:14" x14ac:dyDescent="0.25">
      <c r="B48" s="893"/>
      <c r="C48" s="894"/>
      <c r="D48" s="894"/>
      <c r="E48" s="894"/>
      <c r="F48" s="894"/>
      <c r="G48" s="895"/>
      <c r="H48" s="893"/>
      <c r="I48" s="894"/>
      <c r="J48" s="894"/>
      <c r="K48" s="894"/>
      <c r="L48" s="895"/>
    </row>
    <row r="49" spans="2:13" x14ac:dyDescent="0.25">
      <c r="B49" s="893"/>
      <c r="C49" s="894"/>
      <c r="D49" s="894"/>
      <c r="E49" s="894"/>
      <c r="F49" s="894"/>
      <c r="G49" s="895"/>
      <c r="H49" s="893"/>
      <c r="I49" s="894"/>
      <c r="J49" s="894"/>
      <c r="K49" s="894"/>
      <c r="L49" s="895"/>
    </row>
    <row r="50" spans="2:13" x14ac:dyDescent="0.25">
      <c r="B50" s="893"/>
      <c r="C50" s="894"/>
      <c r="D50" s="894"/>
      <c r="E50" s="894"/>
      <c r="F50" s="894"/>
      <c r="G50" s="895"/>
      <c r="H50" s="893"/>
      <c r="I50" s="894"/>
      <c r="J50" s="894"/>
      <c r="K50" s="894"/>
      <c r="L50" s="895"/>
    </row>
    <row r="51" spans="2:13" x14ac:dyDescent="0.25">
      <c r="B51" s="893"/>
      <c r="C51" s="894"/>
      <c r="D51" s="894"/>
      <c r="E51" s="894"/>
      <c r="F51" s="894"/>
      <c r="G51" s="895"/>
      <c r="H51" s="893"/>
      <c r="I51" s="894"/>
      <c r="J51" s="894"/>
      <c r="K51" s="894"/>
      <c r="L51" s="895"/>
    </row>
    <row r="52" spans="2:13" x14ac:dyDescent="0.25">
      <c r="B52" s="893"/>
      <c r="C52" s="894"/>
      <c r="D52" s="894"/>
      <c r="E52" s="894"/>
      <c r="F52" s="894"/>
      <c r="G52" s="895"/>
      <c r="H52" s="893"/>
      <c r="I52" s="894"/>
      <c r="J52" s="894"/>
      <c r="K52" s="894"/>
      <c r="L52" s="895"/>
    </row>
    <row r="53" spans="2:13" ht="15.75" thickBot="1" x14ac:dyDescent="0.3">
      <c r="B53" s="893"/>
      <c r="C53" s="894"/>
      <c r="D53" s="894"/>
      <c r="E53" s="894"/>
      <c r="F53" s="894"/>
      <c r="G53" s="895"/>
      <c r="H53" s="893"/>
      <c r="I53" s="894"/>
      <c r="J53" s="894"/>
      <c r="K53" s="894"/>
      <c r="L53" s="895"/>
    </row>
    <row r="54" spans="2:13" ht="15" customHeight="1" x14ac:dyDescent="0.25">
      <c r="B54" s="962" t="s">
        <v>1292</v>
      </c>
      <c r="C54" s="963"/>
      <c r="D54" s="963"/>
      <c r="E54" s="963"/>
      <c r="F54" s="963"/>
      <c r="G54" s="964"/>
      <c r="H54" s="968" t="s">
        <v>1293</v>
      </c>
      <c r="I54" s="969"/>
      <c r="J54" s="969"/>
      <c r="K54" s="969"/>
      <c r="L54" s="969"/>
      <c r="M54" s="972"/>
    </row>
    <row r="55" spans="2:13" ht="36" customHeight="1" thickBot="1" x14ac:dyDescent="0.3">
      <c r="B55" s="965"/>
      <c r="C55" s="966"/>
      <c r="D55" s="966"/>
      <c r="E55" s="966"/>
      <c r="F55" s="966"/>
      <c r="G55" s="967"/>
      <c r="H55" s="970"/>
      <c r="I55" s="971"/>
      <c r="J55" s="971"/>
      <c r="K55" s="971"/>
      <c r="L55" s="971"/>
      <c r="M55" s="973"/>
    </row>
    <row r="56" spans="2:13" ht="15" customHeight="1" x14ac:dyDescent="0.25">
      <c r="B56" s="908" t="s">
        <v>501</v>
      </c>
      <c r="C56" s="909"/>
      <c r="D56" s="909"/>
      <c r="E56" s="909"/>
      <c r="F56" s="909"/>
      <c r="G56" s="910"/>
      <c r="H56" s="908" t="s">
        <v>502</v>
      </c>
      <c r="I56" s="909"/>
      <c r="J56" s="909"/>
      <c r="K56" s="909"/>
      <c r="L56" s="910"/>
    </row>
    <row r="57" spans="2:13" ht="15" customHeight="1" x14ac:dyDescent="0.25">
      <c r="B57" s="893"/>
      <c r="C57" s="894"/>
      <c r="D57" s="894"/>
      <c r="E57" s="894"/>
      <c r="F57" s="894"/>
      <c r="G57" s="895"/>
      <c r="H57" s="893"/>
      <c r="I57" s="894"/>
      <c r="J57" s="894"/>
      <c r="K57" s="894"/>
      <c r="L57" s="895"/>
    </row>
    <row r="58" spans="2:13" ht="15" customHeight="1" x14ac:dyDescent="0.25">
      <c r="B58" s="893"/>
      <c r="C58" s="894"/>
      <c r="D58" s="894"/>
      <c r="E58" s="894"/>
      <c r="F58" s="894"/>
      <c r="G58" s="895"/>
      <c r="H58" s="893"/>
      <c r="I58" s="894"/>
      <c r="J58" s="894"/>
      <c r="K58" s="894"/>
      <c r="L58" s="895"/>
    </row>
    <row r="59" spans="2:13" ht="15" customHeight="1" x14ac:dyDescent="0.25">
      <c r="B59" s="893"/>
      <c r="C59" s="894"/>
      <c r="D59" s="894"/>
      <c r="E59" s="894"/>
      <c r="F59" s="894"/>
      <c r="G59" s="895"/>
      <c r="H59" s="893"/>
      <c r="I59" s="894"/>
      <c r="J59" s="894"/>
      <c r="K59" s="894"/>
      <c r="L59" s="895"/>
    </row>
    <row r="60" spans="2:13" ht="15" customHeight="1" x14ac:dyDescent="0.25">
      <c r="B60" s="893"/>
      <c r="C60" s="894"/>
      <c r="D60" s="894"/>
      <c r="E60" s="894"/>
      <c r="F60" s="894"/>
      <c r="G60" s="895"/>
      <c r="H60" s="893"/>
      <c r="I60" s="894"/>
      <c r="J60" s="894"/>
      <c r="K60" s="894"/>
      <c r="L60" s="895"/>
    </row>
    <row r="61" spans="2:13" ht="15" customHeight="1" x14ac:dyDescent="0.25">
      <c r="B61" s="893"/>
      <c r="C61" s="894"/>
      <c r="D61" s="894"/>
      <c r="E61" s="894"/>
      <c r="F61" s="894"/>
      <c r="G61" s="895"/>
      <c r="H61" s="893"/>
      <c r="I61" s="894"/>
      <c r="J61" s="894"/>
      <c r="K61" s="894"/>
      <c r="L61" s="895"/>
    </row>
    <row r="62" spans="2:13" ht="15" customHeight="1" x14ac:dyDescent="0.25">
      <c r="B62" s="893"/>
      <c r="C62" s="894"/>
      <c r="D62" s="894"/>
      <c r="E62" s="894"/>
      <c r="F62" s="894"/>
      <c r="G62" s="895"/>
      <c r="H62" s="893"/>
      <c r="I62" s="894"/>
      <c r="J62" s="894"/>
      <c r="K62" s="894"/>
      <c r="L62" s="895"/>
    </row>
    <row r="63" spans="2:13" ht="15" customHeight="1" x14ac:dyDescent="0.25">
      <c r="B63" s="893"/>
      <c r="C63" s="894"/>
      <c r="D63" s="894"/>
      <c r="E63" s="894"/>
      <c r="F63" s="894"/>
      <c r="G63" s="895"/>
      <c r="H63" s="893"/>
      <c r="I63" s="894"/>
      <c r="J63" s="894"/>
      <c r="K63" s="894"/>
      <c r="L63" s="895"/>
    </row>
    <row r="64" spans="2:13" ht="15" customHeight="1" x14ac:dyDescent="0.25">
      <c r="B64" s="893"/>
      <c r="C64" s="894"/>
      <c r="D64" s="894"/>
      <c r="E64" s="894"/>
      <c r="F64" s="894"/>
      <c r="G64" s="895"/>
      <c r="H64" s="893"/>
      <c r="I64" s="894"/>
      <c r="J64" s="894"/>
      <c r="K64" s="894"/>
      <c r="L64" s="895"/>
    </row>
    <row r="65" spans="2:15" ht="15" customHeight="1" x14ac:dyDescent="0.25">
      <c r="B65" s="893"/>
      <c r="C65" s="894"/>
      <c r="D65" s="894"/>
      <c r="E65" s="894"/>
      <c r="F65" s="894"/>
      <c r="G65" s="895"/>
      <c r="H65" s="893"/>
      <c r="I65" s="894"/>
      <c r="J65" s="894"/>
      <c r="K65" s="894"/>
      <c r="L65" s="895"/>
    </row>
    <row r="66" spans="2:15" ht="15" customHeight="1" x14ac:dyDescent="0.25">
      <c r="B66" s="893"/>
      <c r="C66" s="894"/>
      <c r="D66" s="894"/>
      <c r="E66" s="894"/>
      <c r="F66" s="894"/>
      <c r="G66" s="895"/>
      <c r="H66" s="893"/>
      <c r="I66" s="894"/>
      <c r="J66" s="894"/>
      <c r="K66" s="894"/>
      <c r="L66" s="895"/>
      <c r="O66" s="110"/>
    </row>
    <row r="67" spans="2:15" ht="15" customHeight="1" x14ac:dyDescent="0.25">
      <c r="B67" s="893"/>
      <c r="C67" s="894"/>
      <c r="D67" s="894"/>
      <c r="E67" s="894"/>
      <c r="F67" s="894"/>
      <c r="G67" s="895"/>
      <c r="H67" s="893"/>
      <c r="I67" s="894"/>
      <c r="J67" s="894"/>
      <c r="K67" s="894"/>
      <c r="L67" s="895"/>
    </row>
    <row r="68" spans="2:15" ht="15" customHeight="1" x14ac:dyDescent="0.25">
      <c r="B68" s="893"/>
      <c r="C68" s="894"/>
      <c r="D68" s="894"/>
      <c r="E68" s="894"/>
      <c r="F68" s="894"/>
      <c r="G68" s="895"/>
      <c r="H68" s="893"/>
      <c r="I68" s="894"/>
      <c r="J68" s="894"/>
      <c r="K68" s="894"/>
      <c r="L68" s="895"/>
    </row>
    <row r="69" spans="2:15" ht="15.75" customHeight="1" thickBot="1" x14ac:dyDescent="0.3">
      <c r="B69" s="893"/>
      <c r="C69" s="894"/>
      <c r="D69" s="894"/>
      <c r="E69" s="894"/>
      <c r="F69" s="894"/>
      <c r="G69" s="895"/>
      <c r="H69" s="893"/>
      <c r="I69" s="894"/>
      <c r="J69" s="894"/>
      <c r="K69" s="894"/>
      <c r="L69" s="895"/>
    </row>
    <row r="70" spans="2:15" ht="23.25" customHeight="1" x14ac:dyDescent="0.25">
      <c r="B70" s="968" t="s">
        <v>1294</v>
      </c>
      <c r="C70" s="969"/>
      <c r="D70" s="969"/>
      <c r="E70" s="969"/>
      <c r="F70" s="969"/>
      <c r="G70" s="994"/>
      <c r="H70" s="962" t="s">
        <v>1295</v>
      </c>
      <c r="I70" s="963"/>
      <c r="J70" s="963"/>
      <c r="K70" s="963"/>
      <c r="L70" s="963"/>
      <c r="M70" s="972"/>
    </row>
    <row r="71" spans="2:15" ht="25.5" customHeight="1" thickBot="1" x14ac:dyDescent="0.3">
      <c r="B71" s="970"/>
      <c r="C71" s="971"/>
      <c r="D71" s="971"/>
      <c r="E71" s="971"/>
      <c r="F71" s="971"/>
      <c r="G71" s="995"/>
      <c r="H71" s="965"/>
      <c r="I71" s="966"/>
      <c r="J71" s="966"/>
      <c r="K71" s="966"/>
      <c r="L71" s="966"/>
      <c r="M71" s="973"/>
    </row>
    <row r="72" spans="2:15" ht="25.5" customHeight="1" thickBot="1" x14ac:dyDescent="0.3">
      <c r="B72" s="974" t="s">
        <v>509</v>
      </c>
      <c r="C72" s="975"/>
      <c r="D72" s="975"/>
      <c r="E72" s="975"/>
      <c r="F72" s="975"/>
      <c r="G72" s="975"/>
      <c r="H72" s="975"/>
      <c r="I72" s="975"/>
      <c r="J72" s="975"/>
      <c r="K72" s="975"/>
      <c r="L72" s="976"/>
    </row>
    <row r="73" spans="2:15" x14ac:dyDescent="0.25">
      <c r="B73" s="908" t="s">
        <v>501</v>
      </c>
      <c r="C73" s="909"/>
      <c r="D73" s="909"/>
      <c r="E73" s="909"/>
      <c r="F73" s="909"/>
      <c r="G73" s="910"/>
      <c r="H73" s="908" t="s">
        <v>502</v>
      </c>
      <c r="I73" s="909"/>
      <c r="J73" s="909"/>
      <c r="K73" s="909"/>
      <c r="L73" s="910"/>
    </row>
    <row r="74" spans="2:15" x14ac:dyDescent="0.25">
      <c r="B74" s="893"/>
      <c r="C74" s="894"/>
      <c r="D74" s="894"/>
      <c r="E74" s="894"/>
      <c r="F74" s="894"/>
      <c r="G74" s="895"/>
      <c r="H74" s="893"/>
      <c r="I74" s="894"/>
      <c r="J74" s="894"/>
      <c r="K74" s="894"/>
      <c r="L74" s="895"/>
    </row>
    <row r="75" spans="2:15" x14ac:dyDescent="0.25">
      <c r="B75" s="893"/>
      <c r="C75" s="894"/>
      <c r="D75" s="894"/>
      <c r="E75" s="894"/>
      <c r="F75" s="894"/>
      <c r="G75" s="895"/>
      <c r="H75" s="893"/>
      <c r="I75" s="894"/>
      <c r="J75" s="894"/>
      <c r="K75" s="894"/>
      <c r="L75" s="895"/>
    </row>
    <row r="76" spans="2:15" x14ac:dyDescent="0.25">
      <c r="B76" s="893"/>
      <c r="C76" s="894"/>
      <c r="D76" s="894"/>
      <c r="E76" s="894"/>
      <c r="F76" s="894"/>
      <c r="G76" s="895"/>
      <c r="H76" s="893"/>
      <c r="I76" s="894"/>
      <c r="J76" s="894"/>
      <c r="K76" s="894"/>
      <c r="L76" s="895"/>
    </row>
    <row r="77" spans="2:15" x14ac:dyDescent="0.25">
      <c r="B77" s="893"/>
      <c r="C77" s="894"/>
      <c r="D77" s="894"/>
      <c r="E77" s="894"/>
      <c r="F77" s="894"/>
      <c r="G77" s="895"/>
      <c r="H77" s="893"/>
      <c r="I77" s="894"/>
      <c r="J77" s="894"/>
      <c r="K77" s="894"/>
      <c r="L77" s="895"/>
    </row>
    <row r="78" spans="2:15" x14ac:dyDescent="0.25">
      <c r="B78" s="893"/>
      <c r="C78" s="894"/>
      <c r="D78" s="894"/>
      <c r="E78" s="894"/>
      <c r="F78" s="894"/>
      <c r="G78" s="895"/>
      <c r="H78" s="893"/>
      <c r="I78" s="894"/>
      <c r="J78" s="894"/>
      <c r="K78" s="894"/>
      <c r="L78" s="895"/>
    </row>
    <row r="79" spans="2:15" x14ac:dyDescent="0.25">
      <c r="B79" s="893"/>
      <c r="C79" s="894"/>
      <c r="D79" s="894"/>
      <c r="E79" s="894"/>
      <c r="F79" s="894"/>
      <c r="G79" s="895"/>
      <c r="H79" s="893"/>
      <c r="I79" s="894"/>
      <c r="J79" s="894"/>
      <c r="K79" s="894"/>
      <c r="L79" s="895"/>
    </row>
    <row r="80" spans="2:15" x14ac:dyDescent="0.25">
      <c r="B80" s="893"/>
      <c r="C80" s="894"/>
      <c r="D80" s="894"/>
      <c r="E80" s="894"/>
      <c r="F80" s="894"/>
      <c r="G80" s="895"/>
      <c r="H80" s="893"/>
      <c r="I80" s="894"/>
      <c r="J80" s="894"/>
      <c r="K80" s="894"/>
      <c r="L80" s="895"/>
    </row>
    <row r="81" spans="2:13" x14ac:dyDescent="0.25">
      <c r="B81" s="893"/>
      <c r="C81" s="894"/>
      <c r="D81" s="894"/>
      <c r="E81" s="894"/>
      <c r="F81" s="894"/>
      <c r="G81" s="895"/>
      <c r="H81" s="893"/>
      <c r="I81" s="894"/>
      <c r="J81" s="894"/>
      <c r="K81" s="894"/>
      <c r="L81" s="895"/>
    </row>
    <row r="82" spans="2:13" x14ac:dyDescent="0.25">
      <c r="B82" s="893"/>
      <c r="C82" s="894"/>
      <c r="D82" s="894"/>
      <c r="E82" s="894"/>
      <c r="F82" s="894"/>
      <c r="G82" s="895"/>
      <c r="H82" s="893"/>
      <c r="I82" s="894"/>
      <c r="J82" s="894"/>
      <c r="K82" s="894"/>
      <c r="L82" s="895"/>
    </row>
    <row r="83" spans="2:13" x14ac:dyDescent="0.25">
      <c r="B83" s="893"/>
      <c r="C83" s="894"/>
      <c r="D83" s="894"/>
      <c r="E83" s="894"/>
      <c r="F83" s="894"/>
      <c r="G83" s="895"/>
      <c r="H83" s="893"/>
      <c r="I83" s="894"/>
      <c r="J83" s="894"/>
      <c r="K83" s="894"/>
      <c r="L83" s="895"/>
    </row>
    <row r="84" spans="2:13" x14ac:dyDescent="0.25">
      <c r="B84" s="893"/>
      <c r="C84" s="894"/>
      <c r="D84" s="894"/>
      <c r="E84" s="894"/>
      <c r="F84" s="894"/>
      <c r="G84" s="895"/>
      <c r="H84" s="893"/>
      <c r="I84" s="894"/>
      <c r="J84" s="894"/>
      <c r="K84" s="894"/>
      <c r="L84" s="895"/>
    </row>
    <row r="85" spans="2:13" x14ac:dyDescent="0.25">
      <c r="B85" s="893"/>
      <c r="C85" s="894"/>
      <c r="D85" s="894"/>
      <c r="E85" s="894"/>
      <c r="F85" s="894"/>
      <c r="G85" s="895"/>
      <c r="H85" s="893"/>
      <c r="I85" s="894"/>
      <c r="J85" s="894"/>
      <c r="K85" s="894"/>
      <c r="L85" s="895"/>
    </row>
    <row r="86" spans="2:13" x14ac:dyDescent="0.25">
      <c r="B86" s="893"/>
      <c r="C86" s="894"/>
      <c r="D86" s="894"/>
      <c r="E86" s="894"/>
      <c r="F86" s="894"/>
      <c r="G86" s="895"/>
      <c r="H86" s="893"/>
      <c r="I86" s="894"/>
      <c r="J86" s="894"/>
      <c r="K86" s="894"/>
      <c r="L86" s="895"/>
    </row>
    <row r="87" spans="2:13" ht="24.75" customHeight="1" x14ac:dyDescent="0.25">
      <c r="B87" s="988" t="s">
        <v>1296</v>
      </c>
      <c r="C87" s="989"/>
      <c r="D87" s="989"/>
      <c r="E87" s="989"/>
      <c r="F87" s="989"/>
      <c r="G87" s="990"/>
      <c r="H87" s="982" t="s">
        <v>1297</v>
      </c>
      <c r="I87" s="983"/>
      <c r="J87" s="983"/>
      <c r="K87" s="983"/>
      <c r="L87" s="984"/>
      <c r="M87" s="982"/>
    </row>
    <row r="88" spans="2:13" ht="24.75" customHeight="1" thickBot="1" x14ac:dyDescent="0.3">
      <c r="B88" s="991"/>
      <c r="C88" s="992"/>
      <c r="D88" s="992"/>
      <c r="E88" s="992"/>
      <c r="F88" s="992"/>
      <c r="G88" s="993"/>
      <c r="H88" s="985"/>
      <c r="I88" s="986"/>
      <c r="J88" s="986"/>
      <c r="K88" s="986"/>
      <c r="L88" s="987"/>
      <c r="M88" s="985"/>
    </row>
    <row r="89" spans="2:13" x14ac:dyDescent="0.25">
      <c r="B89" s="908"/>
      <c r="C89" s="909"/>
      <c r="D89" s="909"/>
      <c r="E89" s="909"/>
      <c r="F89" s="909"/>
      <c r="G89" s="910"/>
      <c r="H89" s="908"/>
      <c r="I89" s="909"/>
      <c r="J89" s="909"/>
      <c r="K89" s="909"/>
      <c r="L89" s="910"/>
    </row>
    <row r="90" spans="2:13" x14ac:dyDescent="0.25">
      <c r="B90" s="893"/>
      <c r="C90" s="894"/>
      <c r="D90" s="894"/>
      <c r="E90" s="894"/>
      <c r="F90" s="894"/>
      <c r="G90" s="895"/>
      <c r="H90" s="893"/>
      <c r="I90" s="894"/>
      <c r="J90" s="894"/>
      <c r="K90" s="894"/>
      <c r="L90" s="895"/>
    </row>
    <row r="91" spans="2:13" x14ac:dyDescent="0.25">
      <c r="B91" s="893"/>
      <c r="C91" s="894"/>
      <c r="D91" s="894"/>
      <c r="E91" s="894"/>
      <c r="F91" s="894"/>
      <c r="G91" s="895"/>
      <c r="H91" s="893"/>
      <c r="I91" s="894"/>
      <c r="J91" s="894"/>
      <c r="K91" s="894"/>
      <c r="L91" s="895"/>
    </row>
    <row r="92" spans="2:13" x14ac:dyDescent="0.25">
      <c r="B92" s="893"/>
      <c r="C92" s="894"/>
      <c r="D92" s="894"/>
      <c r="E92" s="894"/>
      <c r="F92" s="894"/>
      <c r="G92" s="895"/>
      <c r="H92" s="893"/>
      <c r="I92" s="894"/>
      <c r="J92" s="894"/>
      <c r="K92" s="894"/>
      <c r="L92" s="895"/>
    </row>
    <row r="93" spans="2:13" x14ac:dyDescent="0.25">
      <c r="B93" s="893"/>
      <c r="C93" s="894"/>
      <c r="D93" s="894"/>
      <c r="E93" s="894"/>
      <c r="F93" s="894"/>
      <c r="G93" s="895"/>
      <c r="H93" s="893"/>
      <c r="I93" s="894"/>
      <c r="J93" s="894"/>
      <c r="K93" s="894"/>
      <c r="L93" s="895"/>
    </row>
    <row r="94" spans="2:13" x14ac:dyDescent="0.25">
      <c r="B94" s="893"/>
      <c r="C94" s="894"/>
      <c r="D94" s="894"/>
      <c r="E94" s="894"/>
      <c r="F94" s="894"/>
      <c r="G94" s="895"/>
      <c r="H94" s="893"/>
      <c r="I94" s="894"/>
      <c r="J94" s="894"/>
      <c r="K94" s="894"/>
      <c r="L94" s="895"/>
    </row>
    <row r="95" spans="2:13" x14ac:dyDescent="0.25">
      <c r="B95" s="893"/>
      <c r="C95" s="894"/>
      <c r="D95" s="894"/>
      <c r="E95" s="894"/>
      <c r="F95" s="894"/>
      <c r="G95" s="895"/>
      <c r="H95" s="893"/>
      <c r="I95" s="894"/>
      <c r="J95" s="894"/>
      <c r="K95" s="894"/>
      <c r="L95" s="895"/>
    </row>
    <row r="96" spans="2:13" x14ac:dyDescent="0.25">
      <c r="B96" s="893"/>
      <c r="C96" s="894"/>
      <c r="D96" s="894"/>
      <c r="E96" s="894"/>
      <c r="F96" s="894"/>
      <c r="G96" s="895"/>
      <c r="H96" s="893"/>
      <c r="I96" s="894"/>
      <c r="J96" s="894"/>
      <c r="K96" s="894"/>
      <c r="L96" s="895"/>
    </row>
    <row r="97" spans="2:12" x14ac:dyDescent="0.25">
      <c r="B97" s="893"/>
      <c r="C97" s="894"/>
      <c r="D97" s="894"/>
      <c r="E97" s="894"/>
      <c r="F97" s="894"/>
      <c r="G97" s="895"/>
      <c r="H97" s="893"/>
      <c r="I97" s="894"/>
      <c r="J97" s="894"/>
      <c r="K97" s="894"/>
      <c r="L97" s="895"/>
    </row>
    <row r="98" spans="2:12" x14ac:dyDescent="0.25">
      <c r="B98" s="893"/>
      <c r="C98" s="894"/>
      <c r="D98" s="894"/>
      <c r="E98" s="894"/>
      <c r="F98" s="894"/>
      <c r="G98" s="895"/>
      <c r="H98" s="893"/>
      <c r="I98" s="894"/>
      <c r="J98" s="894"/>
      <c r="K98" s="894"/>
      <c r="L98" s="895"/>
    </row>
    <row r="99" spans="2:12" x14ac:dyDescent="0.25">
      <c r="B99" s="893"/>
      <c r="C99" s="894"/>
      <c r="D99" s="894"/>
      <c r="E99" s="894"/>
      <c r="F99" s="894"/>
      <c r="G99" s="895"/>
      <c r="H99" s="893"/>
      <c r="I99" s="894"/>
      <c r="J99" s="894"/>
      <c r="K99" s="894"/>
      <c r="L99" s="895"/>
    </row>
    <row r="100" spans="2:12" x14ac:dyDescent="0.25">
      <c r="B100" s="893"/>
      <c r="C100" s="894"/>
      <c r="D100" s="894"/>
      <c r="E100" s="894"/>
      <c r="F100" s="894"/>
      <c r="G100" s="895"/>
      <c r="H100" s="893"/>
      <c r="I100" s="894"/>
      <c r="J100" s="894"/>
      <c r="K100" s="894"/>
      <c r="L100" s="895"/>
    </row>
    <row r="101" spans="2:12" x14ac:dyDescent="0.25">
      <c r="B101" s="893"/>
      <c r="C101" s="894"/>
      <c r="D101" s="894"/>
      <c r="E101" s="894"/>
      <c r="F101" s="894"/>
      <c r="G101" s="895"/>
      <c r="H101" s="893"/>
      <c r="I101" s="894"/>
      <c r="J101" s="894"/>
      <c r="K101" s="894"/>
      <c r="L101" s="895"/>
    </row>
    <row r="102" spans="2:12" x14ac:dyDescent="0.25">
      <c r="B102" s="893"/>
      <c r="C102" s="894"/>
      <c r="D102" s="894"/>
      <c r="E102" s="894"/>
      <c r="F102" s="894"/>
      <c r="G102" s="895"/>
      <c r="H102" s="893"/>
      <c r="I102" s="894"/>
      <c r="J102" s="894"/>
      <c r="K102" s="894"/>
      <c r="L102" s="895"/>
    </row>
    <row r="103" spans="2:12" ht="15.75" customHeight="1" x14ac:dyDescent="0.25">
      <c r="B103" s="982" t="s">
        <v>1298</v>
      </c>
      <c r="C103" s="983"/>
      <c r="D103" s="983"/>
      <c r="E103" s="983"/>
      <c r="F103" s="983"/>
      <c r="G103" s="984"/>
      <c r="H103" s="988" t="s">
        <v>1299</v>
      </c>
      <c r="I103" s="989"/>
      <c r="J103" s="989"/>
      <c r="K103" s="989"/>
      <c r="L103" s="990"/>
    </row>
    <row r="104" spans="2:12" ht="31.5" customHeight="1" x14ac:dyDescent="0.25">
      <c r="B104" s="985"/>
      <c r="C104" s="986"/>
      <c r="D104" s="986"/>
      <c r="E104" s="986"/>
      <c r="F104" s="986"/>
      <c r="G104" s="987"/>
      <c r="H104" s="991"/>
      <c r="I104" s="992"/>
      <c r="J104" s="992"/>
      <c r="K104" s="992"/>
      <c r="L104" s="993"/>
    </row>
  </sheetData>
  <mergeCells count="39">
    <mergeCell ref="M54:M55"/>
    <mergeCell ref="B103:G104"/>
    <mergeCell ref="H103:L104"/>
    <mergeCell ref="B70:G71"/>
    <mergeCell ref="H70:L71"/>
    <mergeCell ref="M70:M71"/>
    <mergeCell ref="B72:L72"/>
    <mergeCell ref="B73:G86"/>
    <mergeCell ref="H73:L86"/>
    <mergeCell ref="B87:G88"/>
    <mergeCell ref="H87:L88"/>
    <mergeCell ref="M87:M88"/>
    <mergeCell ref="B89:G102"/>
    <mergeCell ref="H89:L102"/>
    <mergeCell ref="B56:G69"/>
    <mergeCell ref="H56:L69"/>
    <mergeCell ref="B54:G55"/>
    <mergeCell ref="H54:L55"/>
    <mergeCell ref="M37:M38"/>
    <mergeCell ref="B39:L39"/>
    <mergeCell ref="B6:L6"/>
    <mergeCell ref="B7:G20"/>
    <mergeCell ref="H7:L20"/>
    <mergeCell ref="B21:G22"/>
    <mergeCell ref="H21:L22"/>
    <mergeCell ref="M21:M22"/>
    <mergeCell ref="B23:G36"/>
    <mergeCell ref="H23:L36"/>
    <mergeCell ref="B37:G38"/>
    <mergeCell ref="H37:L38"/>
    <mergeCell ref="B40:G53"/>
    <mergeCell ref="H40:L53"/>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4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1:P261"/>
  <sheetViews>
    <sheetView view="pageBreakPreview" zoomScaleNormal="100" zoomScaleSheetLayoutView="100" zoomScalePageLayoutView="110" workbookViewId="0">
      <selection activeCell="O21" sqref="O21"/>
    </sheetView>
  </sheetViews>
  <sheetFormatPr baseColWidth="10" defaultColWidth="12" defaultRowHeight="15" x14ac:dyDescent="0.25"/>
  <cols>
    <col min="1" max="1" width="3.85546875" style="129" customWidth="1"/>
    <col min="2" max="2" width="4.85546875" style="129" customWidth="1"/>
    <col min="3" max="3" width="8.7109375" style="129" customWidth="1"/>
    <col min="4" max="4" width="8.42578125" style="129" customWidth="1"/>
    <col min="5" max="5" width="12" style="129"/>
    <col min="6" max="6" width="17.5703125" style="129" customWidth="1"/>
    <col min="7" max="7" width="10" style="129" customWidth="1"/>
    <col min="8" max="8" width="5.7109375" style="129" customWidth="1"/>
    <col min="9" max="9" width="23.5703125" style="129" customWidth="1"/>
    <col min="10" max="10" width="13.7109375" style="129" customWidth="1"/>
    <col min="11" max="11" width="14.140625" style="129" customWidth="1"/>
    <col min="12" max="12" width="3.5703125" style="129" customWidth="1"/>
    <col min="13" max="13" width="12.28515625" style="129" hidden="1" customWidth="1"/>
    <col min="14" max="16384" width="12" style="129"/>
  </cols>
  <sheetData>
    <row r="1" spans="2:12" ht="27.75" customHeight="1" x14ac:dyDescent="0.25">
      <c r="B1" s="952" t="s">
        <v>251</v>
      </c>
      <c r="C1" s="878"/>
      <c r="D1" s="878"/>
      <c r="E1" s="878"/>
      <c r="F1" s="878"/>
      <c r="G1" s="878"/>
      <c r="H1" s="878"/>
      <c r="I1" s="878"/>
      <c r="J1" s="878"/>
      <c r="K1" s="878"/>
      <c r="L1" s="924"/>
    </row>
    <row r="2" spans="2:12" ht="11.25" customHeight="1" x14ac:dyDescent="0.25">
      <c r="B2" s="953"/>
      <c r="C2" s="879"/>
      <c r="D2" s="879"/>
      <c r="E2" s="879"/>
      <c r="F2" s="879"/>
      <c r="G2" s="879"/>
      <c r="H2" s="879"/>
      <c r="I2" s="879"/>
      <c r="J2" s="879"/>
      <c r="K2" s="879"/>
      <c r="L2" s="926"/>
    </row>
    <row r="3" spans="2:12" ht="24.95" customHeight="1" thickBot="1" x14ac:dyDescent="0.3">
      <c r="B3" s="996" t="s">
        <v>289</v>
      </c>
      <c r="C3" s="997"/>
      <c r="D3" s="997"/>
      <c r="E3" s="998"/>
      <c r="F3" s="125">
        <v>44294</v>
      </c>
      <c r="G3" s="996" t="s">
        <v>290</v>
      </c>
      <c r="H3" s="997"/>
      <c r="I3" s="928"/>
      <c r="J3" s="999">
        <v>44300</v>
      </c>
      <c r="K3" s="1000"/>
      <c r="L3" s="1001"/>
    </row>
    <row r="4" spans="2:12" ht="24.95" customHeight="1" x14ac:dyDescent="0.25">
      <c r="B4" s="1002" t="s">
        <v>250</v>
      </c>
      <c r="C4" s="1003"/>
      <c r="D4" s="1003"/>
      <c r="E4" s="1003"/>
      <c r="F4" s="1003"/>
      <c r="G4" s="1003"/>
      <c r="H4" s="1004"/>
      <c r="I4" s="130" t="s">
        <v>488</v>
      </c>
      <c r="J4" s="343" t="s">
        <v>2</v>
      </c>
      <c r="K4" s="891" t="s">
        <v>0</v>
      </c>
      <c r="L4" s="935"/>
    </row>
    <row r="5" spans="2:12" ht="24.95" customHeight="1" thickBot="1" x14ac:dyDescent="0.3">
      <c r="B5" s="1005"/>
      <c r="C5" s="1006"/>
      <c r="D5" s="1006"/>
      <c r="E5" s="1006"/>
      <c r="F5" s="1006"/>
      <c r="G5" s="1006"/>
      <c r="H5" s="1007"/>
      <c r="I5" s="131" t="s">
        <v>489</v>
      </c>
      <c r="J5" s="132">
        <v>2</v>
      </c>
      <c r="K5" s="960" t="s">
        <v>291</v>
      </c>
      <c r="L5" s="961"/>
    </row>
    <row r="6" spans="2:12" ht="15.75" customHeight="1" x14ac:dyDescent="0.25">
      <c r="B6" s="893" t="s">
        <v>451</v>
      </c>
      <c r="C6" s="894"/>
      <c r="D6" s="894"/>
      <c r="E6" s="894"/>
      <c r="F6" s="894"/>
      <c r="G6" s="895"/>
      <c r="H6" s="908" t="s">
        <v>452</v>
      </c>
      <c r="I6" s="909"/>
      <c r="J6" s="909"/>
      <c r="K6" s="909"/>
      <c r="L6" s="910"/>
    </row>
    <row r="7" spans="2:12" x14ac:dyDescent="0.25">
      <c r="B7" s="893"/>
      <c r="C7" s="894"/>
      <c r="D7" s="894"/>
      <c r="E7" s="894"/>
      <c r="F7" s="894"/>
      <c r="G7" s="895"/>
      <c r="H7" s="893"/>
      <c r="I7" s="894"/>
      <c r="J7" s="894"/>
      <c r="K7" s="894"/>
      <c r="L7" s="895"/>
    </row>
    <row r="8" spans="2:12" x14ac:dyDescent="0.25">
      <c r="B8" s="893"/>
      <c r="C8" s="894"/>
      <c r="D8" s="894"/>
      <c r="E8" s="894"/>
      <c r="F8" s="894"/>
      <c r="G8" s="895"/>
      <c r="H8" s="893"/>
      <c r="I8" s="894"/>
      <c r="J8" s="894"/>
      <c r="K8" s="894"/>
      <c r="L8" s="895"/>
    </row>
    <row r="9" spans="2:12" x14ac:dyDescent="0.25">
      <c r="B9" s="893"/>
      <c r="C9" s="894"/>
      <c r="D9" s="894"/>
      <c r="E9" s="894"/>
      <c r="F9" s="894"/>
      <c r="G9" s="895"/>
      <c r="H9" s="893"/>
      <c r="I9" s="894"/>
      <c r="J9" s="894"/>
      <c r="K9" s="894"/>
      <c r="L9" s="895"/>
    </row>
    <row r="10" spans="2:12" x14ac:dyDescent="0.25">
      <c r="B10" s="893"/>
      <c r="C10" s="894"/>
      <c r="D10" s="894"/>
      <c r="E10" s="894"/>
      <c r="F10" s="894"/>
      <c r="G10" s="895"/>
      <c r="H10" s="893"/>
      <c r="I10" s="894"/>
      <c r="J10" s="894"/>
      <c r="K10" s="894"/>
      <c r="L10" s="895"/>
    </row>
    <row r="11" spans="2:12" x14ac:dyDescent="0.25">
      <c r="B11" s="893"/>
      <c r="C11" s="894"/>
      <c r="D11" s="894"/>
      <c r="E11" s="894"/>
      <c r="F11" s="894"/>
      <c r="G11" s="895"/>
      <c r="H11" s="893"/>
      <c r="I11" s="894"/>
      <c r="J11" s="894"/>
      <c r="K11" s="894"/>
      <c r="L11" s="895"/>
    </row>
    <row r="12" spans="2:12" x14ac:dyDescent="0.25">
      <c r="B12" s="893"/>
      <c r="C12" s="894"/>
      <c r="D12" s="894"/>
      <c r="E12" s="894"/>
      <c r="F12" s="894"/>
      <c r="G12" s="895"/>
      <c r="H12" s="893"/>
      <c r="I12" s="894"/>
      <c r="J12" s="894"/>
      <c r="K12" s="894"/>
      <c r="L12" s="895"/>
    </row>
    <row r="13" spans="2:12" x14ac:dyDescent="0.25">
      <c r="B13" s="893"/>
      <c r="C13" s="894"/>
      <c r="D13" s="894"/>
      <c r="E13" s="894"/>
      <c r="F13" s="894"/>
      <c r="G13" s="895"/>
      <c r="H13" s="893"/>
      <c r="I13" s="894"/>
      <c r="J13" s="894"/>
      <c r="K13" s="894"/>
      <c r="L13" s="895"/>
    </row>
    <row r="14" spans="2:12" x14ac:dyDescent="0.25">
      <c r="B14" s="893"/>
      <c r="C14" s="894"/>
      <c r="D14" s="894"/>
      <c r="E14" s="894"/>
      <c r="F14" s="894"/>
      <c r="G14" s="895"/>
      <c r="H14" s="893"/>
      <c r="I14" s="894"/>
      <c r="J14" s="894"/>
      <c r="K14" s="894"/>
      <c r="L14" s="895"/>
    </row>
    <row r="15" spans="2:12" x14ac:dyDescent="0.25">
      <c r="B15" s="893"/>
      <c r="C15" s="894"/>
      <c r="D15" s="894"/>
      <c r="E15" s="894"/>
      <c r="F15" s="894"/>
      <c r="G15" s="895"/>
      <c r="H15" s="893"/>
      <c r="I15" s="894"/>
      <c r="J15" s="894"/>
      <c r="K15" s="894"/>
      <c r="L15" s="895"/>
    </row>
    <row r="16" spans="2:12" x14ac:dyDescent="0.25">
      <c r="B16" s="893"/>
      <c r="C16" s="894"/>
      <c r="D16" s="894"/>
      <c r="E16" s="894"/>
      <c r="F16" s="894"/>
      <c r="G16" s="895"/>
      <c r="H16" s="893"/>
      <c r="I16" s="894"/>
      <c r="J16" s="894"/>
      <c r="K16" s="894"/>
      <c r="L16" s="895"/>
    </row>
    <row r="17" spans="2:13" x14ac:dyDescent="0.25">
      <c r="B17" s="893"/>
      <c r="C17" s="894"/>
      <c r="D17" s="894"/>
      <c r="E17" s="894"/>
      <c r="F17" s="894"/>
      <c r="G17" s="895"/>
      <c r="H17" s="893"/>
      <c r="I17" s="894"/>
      <c r="J17" s="894"/>
      <c r="K17" s="894"/>
      <c r="L17" s="895"/>
    </row>
    <row r="18" spans="2:13" x14ac:dyDescent="0.25">
      <c r="B18" s="893"/>
      <c r="C18" s="894"/>
      <c r="D18" s="894"/>
      <c r="E18" s="894"/>
      <c r="F18" s="894"/>
      <c r="G18" s="895"/>
      <c r="H18" s="893"/>
      <c r="I18" s="894"/>
      <c r="J18" s="894"/>
      <c r="K18" s="894"/>
      <c r="L18" s="895"/>
    </row>
    <row r="19" spans="2:13" ht="15.75" thickBot="1" x14ac:dyDescent="0.3">
      <c r="B19" s="945"/>
      <c r="C19" s="946"/>
      <c r="D19" s="946"/>
      <c r="E19" s="946"/>
      <c r="F19" s="946"/>
      <c r="G19" s="947"/>
      <c r="H19" s="945"/>
      <c r="I19" s="946"/>
      <c r="J19" s="946"/>
      <c r="K19" s="946"/>
      <c r="L19" s="947"/>
    </row>
    <row r="20" spans="2:13" ht="25.5" customHeight="1" x14ac:dyDescent="0.25">
      <c r="B20" s="1008" t="s">
        <v>1308</v>
      </c>
      <c r="C20" s="1009"/>
      <c r="D20" s="1009"/>
      <c r="E20" s="1009"/>
      <c r="F20" s="1009"/>
      <c r="G20" s="1010"/>
      <c r="H20" s="1014" t="s">
        <v>1309</v>
      </c>
      <c r="I20" s="1015"/>
      <c r="J20" s="1015"/>
      <c r="K20" s="1015"/>
      <c r="L20" s="1015"/>
      <c r="M20" s="1016"/>
    </row>
    <row r="21" spans="2:13" ht="23.25" customHeight="1" thickBot="1" x14ac:dyDescent="0.3">
      <c r="B21" s="1011"/>
      <c r="C21" s="1012"/>
      <c r="D21" s="1012"/>
      <c r="E21" s="1012"/>
      <c r="F21" s="1012"/>
      <c r="G21" s="1013"/>
      <c r="H21" s="1014"/>
      <c r="I21" s="1015"/>
      <c r="J21" s="1015"/>
      <c r="K21" s="1015"/>
      <c r="L21" s="1015"/>
      <c r="M21" s="1016"/>
    </row>
    <row r="22" spans="2:13" ht="15.75" customHeight="1" x14ac:dyDescent="0.25">
      <c r="B22" s="893" t="s">
        <v>451</v>
      </c>
      <c r="C22" s="894"/>
      <c r="D22" s="894"/>
      <c r="E22" s="894"/>
      <c r="F22" s="894"/>
      <c r="G22" s="895"/>
      <c r="H22" s="908" t="s">
        <v>452</v>
      </c>
      <c r="I22" s="909"/>
      <c r="J22" s="909"/>
      <c r="K22" s="909"/>
      <c r="L22" s="910"/>
    </row>
    <row r="23" spans="2:13" x14ac:dyDescent="0.25">
      <c r="B23" s="893"/>
      <c r="C23" s="894"/>
      <c r="D23" s="894"/>
      <c r="E23" s="894"/>
      <c r="F23" s="894"/>
      <c r="G23" s="895"/>
      <c r="H23" s="893"/>
      <c r="I23" s="894"/>
      <c r="J23" s="894"/>
      <c r="K23" s="894"/>
      <c r="L23" s="895"/>
    </row>
    <row r="24" spans="2:13" x14ac:dyDescent="0.25">
      <c r="B24" s="893"/>
      <c r="C24" s="894"/>
      <c r="D24" s="894"/>
      <c r="E24" s="894"/>
      <c r="F24" s="894"/>
      <c r="G24" s="895"/>
      <c r="H24" s="893"/>
      <c r="I24" s="894"/>
      <c r="J24" s="894"/>
      <c r="K24" s="894"/>
      <c r="L24" s="895"/>
    </row>
    <row r="25" spans="2:13" x14ac:dyDescent="0.25">
      <c r="B25" s="893"/>
      <c r="C25" s="894"/>
      <c r="D25" s="894"/>
      <c r="E25" s="894"/>
      <c r="F25" s="894"/>
      <c r="G25" s="895"/>
      <c r="H25" s="893"/>
      <c r="I25" s="894"/>
      <c r="J25" s="894"/>
      <c r="K25" s="894"/>
      <c r="L25" s="895"/>
    </row>
    <row r="26" spans="2:13" x14ac:dyDescent="0.25">
      <c r="B26" s="893"/>
      <c r="C26" s="894"/>
      <c r="D26" s="894"/>
      <c r="E26" s="894"/>
      <c r="F26" s="894"/>
      <c r="G26" s="895"/>
      <c r="H26" s="893"/>
      <c r="I26" s="894"/>
      <c r="J26" s="894"/>
      <c r="K26" s="894"/>
      <c r="L26" s="895"/>
    </row>
    <row r="27" spans="2:13" x14ac:dyDescent="0.25">
      <c r="B27" s="893"/>
      <c r="C27" s="894"/>
      <c r="D27" s="894"/>
      <c r="E27" s="894"/>
      <c r="F27" s="894"/>
      <c r="G27" s="895"/>
      <c r="H27" s="893"/>
      <c r="I27" s="894"/>
      <c r="J27" s="894"/>
      <c r="K27" s="894"/>
      <c r="L27" s="895"/>
    </row>
    <row r="28" spans="2:13" x14ac:dyDescent="0.25">
      <c r="B28" s="893"/>
      <c r="C28" s="894"/>
      <c r="D28" s="894"/>
      <c r="E28" s="894"/>
      <c r="F28" s="894"/>
      <c r="G28" s="895"/>
      <c r="H28" s="893"/>
      <c r="I28" s="894"/>
      <c r="J28" s="894"/>
      <c r="K28" s="894"/>
      <c r="L28" s="895"/>
    </row>
    <row r="29" spans="2:13" x14ac:dyDescent="0.25">
      <c r="B29" s="893"/>
      <c r="C29" s="894"/>
      <c r="D29" s="894"/>
      <c r="E29" s="894"/>
      <c r="F29" s="894"/>
      <c r="G29" s="895"/>
      <c r="H29" s="893"/>
      <c r="I29" s="894"/>
      <c r="J29" s="894"/>
      <c r="K29" s="894"/>
      <c r="L29" s="895"/>
    </row>
    <row r="30" spans="2:13" x14ac:dyDescent="0.25">
      <c r="B30" s="893"/>
      <c r="C30" s="894"/>
      <c r="D30" s="894"/>
      <c r="E30" s="894"/>
      <c r="F30" s="894"/>
      <c r="G30" s="895"/>
      <c r="H30" s="893"/>
      <c r="I30" s="894"/>
      <c r="J30" s="894"/>
      <c r="K30" s="894"/>
      <c r="L30" s="895"/>
    </row>
    <row r="31" spans="2:13" x14ac:dyDescent="0.25">
      <c r="B31" s="893"/>
      <c r="C31" s="894"/>
      <c r="D31" s="894"/>
      <c r="E31" s="894"/>
      <c r="F31" s="894"/>
      <c r="G31" s="895"/>
      <c r="H31" s="893"/>
      <c r="I31" s="894"/>
      <c r="J31" s="894"/>
      <c r="K31" s="894"/>
      <c r="L31" s="895"/>
    </row>
    <row r="32" spans="2:13" x14ac:dyDescent="0.25">
      <c r="B32" s="893"/>
      <c r="C32" s="894"/>
      <c r="D32" s="894"/>
      <c r="E32" s="894"/>
      <c r="F32" s="894"/>
      <c r="G32" s="895"/>
      <c r="H32" s="893"/>
      <c r="I32" s="894"/>
      <c r="J32" s="894"/>
      <c r="K32" s="894"/>
      <c r="L32" s="895"/>
    </row>
    <row r="33" spans="2:15" x14ac:dyDescent="0.25">
      <c r="B33" s="893"/>
      <c r="C33" s="894"/>
      <c r="D33" s="894"/>
      <c r="E33" s="894"/>
      <c r="F33" s="894"/>
      <c r="G33" s="895"/>
      <c r="H33" s="893"/>
      <c r="I33" s="894"/>
      <c r="J33" s="894"/>
      <c r="K33" s="894"/>
      <c r="L33" s="895"/>
    </row>
    <row r="34" spans="2:15" x14ac:dyDescent="0.25">
      <c r="B34" s="893"/>
      <c r="C34" s="894"/>
      <c r="D34" s="894"/>
      <c r="E34" s="894"/>
      <c r="F34" s="894"/>
      <c r="G34" s="895"/>
      <c r="H34" s="893"/>
      <c r="I34" s="894"/>
      <c r="J34" s="894"/>
      <c r="K34" s="894"/>
      <c r="L34" s="895"/>
      <c r="O34" s="133"/>
    </row>
    <row r="35" spans="2:15" ht="15.75" thickBot="1" x14ac:dyDescent="0.3">
      <c r="B35" s="945"/>
      <c r="C35" s="946"/>
      <c r="D35" s="946"/>
      <c r="E35" s="946"/>
      <c r="F35" s="946"/>
      <c r="G35" s="947"/>
      <c r="H35" s="945"/>
      <c r="I35" s="946"/>
      <c r="J35" s="946"/>
      <c r="K35" s="946"/>
      <c r="L35" s="947"/>
    </row>
    <row r="36" spans="2:15" ht="25.5" customHeight="1" x14ac:dyDescent="0.25">
      <c r="B36" s="1008" t="s">
        <v>1310</v>
      </c>
      <c r="C36" s="1009"/>
      <c r="D36" s="1009"/>
      <c r="E36" s="1009"/>
      <c r="F36" s="1009"/>
      <c r="G36" s="1010"/>
      <c r="H36" s="1017" t="s">
        <v>1311</v>
      </c>
      <c r="I36" s="1018"/>
      <c r="J36" s="1018"/>
      <c r="K36" s="1018"/>
      <c r="L36" s="1018"/>
      <c r="M36" s="1019"/>
    </row>
    <row r="37" spans="2:15" ht="23.25" customHeight="1" thickBot="1" x14ac:dyDescent="0.3">
      <c r="B37" s="1011"/>
      <c r="C37" s="1012"/>
      <c r="D37" s="1012"/>
      <c r="E37" s="1012"/>
      <c r="F37" s="1012"/>
      <c r="G37" s="1013"/>
      <c r="H37" s="1020"/>
      <c r="I37" s="1019"/>
      <c r="J37" s="1019"/>
      <c r="K37" s="1019"/>
      <c r="L37" s="1019"/>
      <c r="M37" s="1019"/>
    </row>
    <row r="38" spans="2:15" ht="15.75" customHeight="1" x14ac:dyDescent="0.25">
      <c r="B38" s="893" t="s">
        <v>451</v>
      </c>
      <c r="C38" s="894"/>
      <c r="D38" s="894"/>
      <c r="E38" s="894"/>
      <c r="F38" s="894"/>
      <c r="G38" s="895"/>
      <c r="H38" s="908" t="s">
        <v>452</v>
      </c>
      <c r="I38" s="909"/>
      <c r="J38" s="909"/>
      <c r="K38" s="909"/>
      <c r="L38" s="910"/>
    </row>
    <row r="39" spans="2:15" x14ac:dyDescent="0.25">
      <c r="B39" s="893"/>
      <c r="C39" s="894"/>
      <c r="D39" s="894"/>
      <c r="E39" s="894"/>
      <c r="F39" s="894"/>
      <c r="G39" s="895"/>
      <c r="H39" s="893"/>
      <c r="I39" s="894"/>
      <c r="J39" s="894"/>
      <c r="K39" s="894"/>
      <c r="L39" s="895"/>
    </row>
    <row r="40" spans="2:15" x14ac:dyDescent="0.25">
      <c r="B40" s="893"/>
      <c r="C40" s="894"/>
      <c r="D40" s="894"/>
      <c r="E40" s="894"/>
      <c r="F40" s="894"/>
      <c r="G40" s="895"/>
      <c r="H40" s="893"/>
      <c r="I40" s="894"/>
      <c r="J40" s="894"/>
      <c r="K40" s="894"/>
      <c r="L40" s="895"/>
    </row>
    <row r="41" spans="2:15" x14ac:dyDescent="0.25">
      <c r="B41" s="893"/>
      <c r="C41" s="894"/>
      <c r="D41" s="894"/>
      <c r="E41" s="894"/>
      <c r="F41" s="894"/>
      <c r="G41" s="895"/>
      <c r="H41" s="893"/>
      <c r="I41" s="894"/>
      <c r="J41" s="894"/>
      <c r="K41" s="894"/>
      <c r="L41" s="895"/>
    </row>
    <row r="42" spans="2:15" x14ac:dyDescent="0.25">
      <c r="B42" s="893"/>
      <c r="C42" s="894"/>
      <c r="D42" s="894"/>
      <c r="E42" s="894"/>
      <c r="F42" s="894"/>
      <c r="G42" s="895"/>
      <c r="H42" s="893"/>
      <c r="I42" s="894"/>
      <c r="J42" s="894"/>
      <c r="K42" s="894"/>
      <c r="L42" s="895"/>
    </row>
    <row r="43" spans="2:15" x14ac:dyDescent="0.25">
      <c r="B43" s="893"/>
      <c r="C43" s="894"/>
      <c r="D43" s="894"/>
      <c r="E43" s="894"/>
      <c r="F43" s="894"/>
      <c r="G43" s="895"/>
      <c r="H43" s="893"/>
      <c r="I43" s="894"/>
      <c r="J43" s="894"/>
      <c r="K43" s="894"/>
      <c r="L43" s="895"/>
    </row>
    <row r="44" spans="2:15" x14ac:dyDescent="0.25">
      <c r="B44" s="893"/>
      <c r="C44" s="894"/>
      <c r="D44" s="894"/>
      <c r="E44" s="894"/>
      <c r="F44" s="894"/>
      <c r="G44" s="895"/>
      <c r="H44" s="893"/>
      <c r="I44" s="894"/>
      <c r="J44" s="894"/>
      <c r="K44" s="894"/>
      <c r="L44" s="895"/>
    </row>
    <row r="45" spans="2:15" x14ac:dyDescent="0.25">
      <c r="B45" s="893"/>
      <c r="C45" s="894"/>
      <c r="D45" s="894"/>
      <c r="E45" s="894"/>
      <c r="F45" s="894"/>
      <c r="G45" s="895"/>
      <c r="H45" s="893"/>
      <c r="I45" s="894"/>
      <c r="J45" s="894"/>
      <c r="K45" s="894"/>
      <c r="L45" s="895"/>
    </row>
    <row r="46" spans="2:15" x14ac:dyDescent="0.25">
      <c r="B46" s="893"/>
      <c r="C46" s="894"/>
      <c r="D46" s="894"/>
      <c r="E46" s="894"/>
      <c r="F46" s="894"/>
      <c r="G46" s="895"/>
      <c r="H46" s="893"/>
      <c r="I46" s="894"/>
      <c r="J46" s="894"/>
      <c r="K46" s="894"/>
      <c r="L46" s="895"/>
    </row>
    <row r="47" spans="2:15" x14ac:dyDescent="0.25">
      <c r="B47" s="893"/>
      <c r="C47" s="894"/>
      <c r="D47" s="894"/>
      <c r="E47" s="894"/>
      <c r="F47" s="894"/>
      <c r="G47" s="895"/>
      <c r="H47" s="893"/>
      <c r="I47" s="894"/>
      <c r="J47" s="894"/>
      <c r="K47" s="894"/>
      <c r="L47" s="895"/>
    </row>
    <row r="48" spans="2:15" x14ac:dyDescent="0.25">
      <c r="B48" s="893"/>
      <c r="C48" s="894"/>
      <c r="D48" s="894"/>
      <c r="E48" s="894"/>
      <c r="F48" s="894"/>
      <c r="G48" s="895"/>
      <c r="H48" s="893"/>
      <c r="I48" s="894"/>
      <c r="J48" s="894"/>
      <c r="K48" s="894"/>
      <c r="L48" s="895"/>
    </row>
    <row r="49" spans="2:15" x14ac:dyDescent="0.25">
      <c r="B49" s="893"/>
      <c r="C49" s="894"/>
      <c r="D49" s="894"/>
      <c r="E49" s="894"/>
      <c r="F49" s="894"/>
      <c r="G49" s="895"/>
      <c r="H49" s="893"/>
      <c r="I49" s="894"/>
      <c r="J49" s="894"/>
      <c r="K49" s="894"/>
      <c r="L49" s="895"/>
    </row>
    <row r="50" spans="2:15" x14ac:dyDescent="0.25">
      <c r="B50" s="893"/>
      <c r="C50" s="894"/>
      <c r="D50" s="894"/>
      <c r="E50" s="894"/>
      <c r="F50" s="894"/>
      <c r="G50" s="895"/>
      <c r="H50" s="893"/>
      <c r="I50" s="894"/>
      <c r="J50" s="894"/>
      <c r="K50" s="894"/>
      <c r="L50" s="895"/>
      <c r="O50" s="133"/>
    </row>
    <row r="51" spans="2:15" ht="15.75" thickBot="1" x14ac:dyDescent="0.3">
      <c r="B51" s="945"/>
      <c r="C51" s="946"/>
      <c r="D51" s="946"/>
      <c r="E51" s="946"/>
      <c r="F51" s="946"/>
      <c r="G51" s="947"/>
      <c r="H51" s="945"/>
      <c r="I51" s="946"/>
      <c r="J51" s="946"/>
      <c r="K51" s="946"/>
      <c r="L51" s="947"/>
    </row>
    <row r="52" spans="2:15" ht="25.5" customHeight="1" x14ac:dyDescent="0.25">
      <c r="B52" s="1008" t="s">
        <v>1312</v>
      </c>
      <c r="C52" s="1009"/>
      <c r="D52" s="1009"/>
      <c r="E52" s="1009"/>
      <c r="F52" s="1009"/>
      <c r="G52" s="1010"/>
      <c r="H52" s="1017" t="s">
        <v>1313</v>
      </c>
      <c r="I52" s="1018"/>
      <c r="J52" s="1018"/>
      <c r="K52" s="1018"/>
      <c r="L52" s="1018"/>
      <c r="M52" s="1019"/>
    </row>
    <row r="53" spans="2:15" ht="23.25" customHeight="1" thickBot="1" x14ac:dyDescent="0.3">
      <c r="B53" s="1011"/>
      <c r="C53" s="1012"/>
      <c r="D53" s="1012"/>
      <c r="E53" s="1012"/>
      <c r="F53" s="1012"/>
      <c r="G53" s="1013"/>
      <c r="H53" s="1020"/>
      <c r="I53" s="1019"/>
      <c r="J53" s="1019"/>
      <c r="K53" s="1019"/>
      <c r="L53" s="1019"/>
      <c r="M53" s="1019"/>
    </row>
    <row r="54" spans="2:15" ht="15.75" customHeight="1" x14ac:dyDescent="0.25">
      <c r="B54" s="893" t="s">
        <v>451</v>
      </c>
      <c r="C54" s="894"/>
      <c r="D54" s="894"/>
      <c r="E54" s="894"/>
      <c r="F54" s="894"/>
      <c r="G54" s="895"/>
      <c r="H54" s="908" t="s">
        <v>452</v>
      </c>
      <c r="I54" s="909"/>
      <c r="J54" s="909"/>
      <c r="K54" s="909"/>
      <c r="L54" s="910"/>
    </row>
    <row r="55" spans="2:15" x14ac:dyDescent="0.25">
      <c r="B55" s="893"/>
      <c r="C55" s="894"/>
      <c r="D55" s="894"/>
      <c r="E55" s="894"/>
      <c r="F55" s="894"/>
      <c r="G55" s="895"/>
      <c r="H55" s="893"/>
      <c r="I55" s="894"/>
      <c r="J55" s="894"/>
      <c r="K55" s="894"/>
      <c r="L55" s="895"/>
    </row>
    <row r="56" spans="2:15" x14ac:dyDescent="0.25">
      <c r="B56" s="893"/>
      <c r="C56" s="894"/>
      <c r="D56" s="894"/>
      <c r="E56" s="894"/>
      <c r="F56" s="894"/>
      <c r="G56" s="895"/>
      <c r="H56" s="893"/>
      <c r="I56" s="894"/>
      <c r="J56" s="894"/>
      <c r="K56" s="894"/>
      <c r="L56" s="895"/>
    </row>
    <row r="57" spans="2:15" x14ac:dyDescent="0.25">
      <c r="B57" s="893"/>
      <c r="C57" s="894"/>
      <c r="D57" s="894"/>
      <c r="E57" s="894"/>
      <c r="F57" s="894"/>
      <c r="G57" s="895"/>
      <c r="H57" s="893"/>
      <c r="I57" s="894"/>
      <c r="J57" s="894"/>
      <c r="K57" s="894"/>
      <c r="L57" s="895"/>
    </row>
    <row r="58" spans="2:15" x14ac:dyDescent="0.25">
      <c r="B58" s="893"/>
      <c r="C58" s="894"/>
      <c r="D58" s="894"/>
      <c r="E58" s="894"/>
      <c r="F58" s="894"/>
      <c r="G58" s="895"/>
      <c r="H58" s="893"/>
      <c r="I58" s="894"/>
      <c r="J58" s="894"/>
      <c r="K58" s="894"/>
      <c r="L58" s="895"/>
    </row>
    <row r="59" spans="2:15" x14ac:dyDescent="0.25">
      <c r="B59" s="893"/>
      <c r="C59" s="894"/>
      <c r="D59" s="894"/>
      <c r="E59" s="894"/>
      <c r="F59" s="894"/>
      <c r="G59" s="895"/>
      <c r="H59" s="893"/>
      <c r="I59" s="894"/>
      <c r="J59" s="894"/>
      <c r="K59" s="894"/>
      <c r="L59" s="895"/>
    </row>
    <row r="60" spans="2:15" x14ac:dyDescent="0.25">
      <c r="B60" s="893"/>
      <c r="C60" s="894"/>
      <c r="D60" s="894"/>
      <c r="E60" s="894"/>
      <c r="F60" s="894"/>
      <c r="G60" s="895"/>
      <c r="H60" s="893"/>
      <c r="I60" s="894"/>
      <c r="J60" s="894"/>
      <c r="K60" s="894"/>
      <c r="L60" s="895"/>
    </row>
    <row r="61" spans="2:15" x14ac:dyDescent="0.25">
      <c r="B61" s="893"/>
      <c r="C61" s="894"/>
      <c r="D61" s="894"/>
      <c r="E61" s="894"/>
      <c r="F61" s="894"/>
      <c r="G61" s="895"/>
      <c r="H61" s="893"/>
      <c r="I61" s="894"/>
      <c r="J61" s="894"/>
      <c r="K61" s="894"/>
      <c r="L61" s="895"/>
    </row>
    <row r="62" spans="2:15" x14ac:dyDescent="0.25">
      <c r="B62" s="893"/>
      <c r="C62" s="894"/>
      <c r="D62" s="894"/>
      <c r="E62" s="894"/>
      <c r="F62" s="894"/>
      <c r="G62" s="895"/>
      <c r="H62" s="893"/>
      <c r="I62" s="894"/>
      <c r="J62" s="894"/>
      <c r="K62" s="894"/>
      <c r="L62" s="895"/>
    </row>
    <row r="63" spans="2:15" x14ac:dyDescent="0.25">
      <c r="B63" s="893"/>
      <c r="C63" s="894"/>
      <c r="D63" s="894"/>
      <c r="E63" s="894"/>
      <c r="F63" s="894"/>
      <c r="G63" s="895"/>
      <c r="H63" s="893"/>
      <c r="I63" s="894"/>
      <c r="J63" s="894"/>
      <c r="K63" s="894"/>
      <c r="L63" s="895"/>
    </row>
    <row r="64" spans="2:15" x14ac:dyDescent="0.25">
      <c r="B64" s="893"/>
      <c r="C64" s="894"/>
      <c r="D64" s="894"/>
      <c r="E64" s="894"/>
      <c r="F64" s="894"/>
      <c r="G64" s="895"/>
      <c r="H64" s="893"/>
      <c r="I64" s="894"/>
      <c r="J64" s="894"/>
      <c r="K64" s="894"/>
      <c r="L64" s="895"/>
    </row>
    <row r="65" spans="2:15" x14ac:dyDescent="0.25">
      <c r="B65" s="893"/>
      <c r="C65" s="894"/>
      <c r="D65" s="894"/>
      <c r="E65" s="894"/>
      <c r="F65" s="894"/>
      <c r="G65" s="895"/>
      <c r="H65" s="893"/>
      <c r="I65" s="894"/>
      <c r="J65" s="894"/>
      <c r="K65" s="894"/>
      <c r="L65" s="895"/>
    </row>
    <row r="66" spans="2:15" x14ac:dyDescent="0.25">
      <c r="B66" s="893"/>
      <c r="C66" s="894"/>
      <c r="D66" s="894"/>
      <c r="E66" s="894"/>
      <c r="F66" s="894"/>
      <c r="G66" s="895"/>
      <c r="H66" s="893"/>
      <c r="I66" s="894"/>
      <c r="J66" s="894"/>
      <c r="K66" s="894"/>
      <c r="L66" s="895"/>
      <c r="O66" s="133"/>
    </row>
    <row r="67" spans="2:15" ht="15.75" thickBot="1" x14ac:dyDescent="0.3">
      <c r="B67" s="945"/>
      <c r="C67" s="946"/>
      <c r="D67" s="946"/>
      <c r="E67" s="946"/>
      <c r="F67" s="946"/>
      <c r="G67" s="947"/>
      <c r="H67" s="945"/>
      <c r="I67" s="946"/>
      <c r="J67" s="946"/>
      <c r="K67" s="946"/>
      <c r="L67" s="947"/>
    </row>
    <row r="68" spans="2:15" ht="25.5" customHeight="1" x14ac:dyDescent="0.25">
      <c r="B68" s="1008" t="s">
        <v>1314</v>
      </c>
      <c r="C68" s="1009"/>
      <c r="D68" s="1009"/>
      <c r="E68" s="1009"/>
      <c r="F68" s="1009"/>
      <c r="G68" s="1010"/>
      <c r="H68" s="1017" t="s">
        <v>1314</v>
      </c>
      <c r="I68" s="1018"/>
      <c r="J68" s="1018"/>
      <c r="K68" s="1018"/>
      <c r="L68" s="1018"/>
      <c r="M68" s="1019"/>
    </row>
    <row r="69" spans="2:15" ht="23.25" customHeight="1" thickBot="1" x14ac:dyDescent="0.3">
      <c r="B69" s="1011"/>
      <c r="C69" s="1012"/>
      <c r="D69" s="1012"/>
      <c r="E69" s="1012"/>
      <c r="F69" s="1012"/>
      <c r="G69" s="1013"/>
      <c r="H69" s="1020"/>
      <c r="I69" s="1019"/>
      <c r="J69" s="1019"/>
      <c r="K69" s="1019"/>
      <c r="L69" s="1019"/>
      <c r="M69" s="1019"/>
    </row>
    <row r="70" spans="2:15" ht="15.75" customHeight="1" x14ac:dyDescent="0.25">
      <c r="B70" s="893" t="s">
        <v>451</v>
      </c>
      <c r="C70" s="894"/>
      <c r="D70" s="894"/>
      <c r="E70" s="894"/>
      <c r="F70" s="894"/>
      <c r="G70" s="895"/>
      <c r="H70" s="908" t="s">
        <v>452</v>
      </c>
      <c r="I70" s="909"/>
      <c r="J70" s="909"/>
      <c r="K70" s="909"/>
      <c r="L70" s="910"/>
    </row>
    <row r="71" spans="2:15" x14ac:dyDescent="0.25">
      <c r="B71" s="893"/>
      <c r="C71" s="894"/>
      <c r="D71" s="894"/>
      <c r="E71" s="894"/>
      <c r="F71" s="894"/>
      <c r="G71" s="895"/>
      <c r="H71" s="893"/>
      <c r="I71" s="894"/>
      <c r="J71" s="894"/>
      <c r="K71" s="894"/>
      <c r="L71" s="895"/>
    </row>
    <row r="72" spans="2:15" x14ac:dyDescent="0.25">
      <c r="B72" s="893"/>
      <c r="C72" s="894"/>
      <c r="D72" s="894"/>
      <c r="E72" s="894"/>
      <c r="F72" s="894"/>
      <c r="G72" s="895"/>
      <c r="H72" s="893"/>
      <c r="I72" s="894"/>
      <c r="J72" s="894"/>
      <c r="K72" s="894"/>
      <c r="L72" s="895"/>
    </row>
    <row r="73" spans="2:15" x14ac:dyDescent="0.25">
      <c r="B73" s="893"/>
      <c r="C73" s="894"/>
      <c r="D73" s="894"/>
      <c r="E73" s="894"/>
      <c r="F73" s="894"/>
      <c r="G73" s="895"/>
      <c r="H73" s="893"/>
      <c r="I73" s="894"/>
      <c r="J73" s="894"/>
      <c r="K73" s="894"/>
      <c r="L73" s="895"/>
    </row>
    <row r="74" spans="2:15" x14ac:dyDescent="0.25">
      <c r="B74" s="893"/>
      <c r="C74" s="894"/>
      <c r="D74" s="894"/>
      <c r="E74" s="894"/>
      <c r="F74" s="894"/>
      <c r="G74" s="895"/>
      <c r="H74" s="893"/>
      <c r="I74" s="894"/>
      <c r="J74" s="894"/>
      <c r="K74" s="894"/>
      <c r="L74" s="895"/>
    </row>
    <row r="75" spans="2:15" x14ac:dyDescent="0.25">
      <c r="B75" s="893"/>
      <c r="C75" s="894"/>
      <c r="D75" s="894"/>
      <c r="E75" s="894"/>
      <c r="F75" s="894"/>
      <c r="G75" s="895"/>
      <c r="H75" s="893"/>
      <c r="I75" s="894"/>
      <c r="J75" s="894"/>
      <c r="K75" s="894"/>
      <c r="L75" s="895"/>
    </row>
    <row r="76" spans="2:15" x14ac:dyDescent="0.25">
      <c r="B76" s="893"/>
      <c r="C76" s="894"/>
      <c r="D76" s="894"/>
      <c r="E76" s="894"/>
      <c r="F76" s="894"/>
      <c r="G76" s="895"/>
      <c r="H76" s="893"/>
      <c r="I76" s="894"/>
      <c r="J76" s="894"/>
      <c r="K76" s="894"/>
      <c r="L76" s="895"/>
    </row>
    <row r="77" spans="2:15" x14ac:dyDescent="0.25">
      <c r="B77" s="893"/>
      <c r="C77" s="894"/>
      <c r="D77" s="894"/>
      <c r="E77" s="894"/>
      <c r="F77" s="894"/>
      <c r="G77" s="895"/>
      <c r="H77" s="893"/>
      <c r="I77" s="894"/>
      <c r="J77" s="894"/>
      <c r="K77" s="894"/>
      <c r="L77" s="895"/>
    </row>
    <row r="78" spans="2:15" x14ac:dyDescent="0.25">
      <c r="B78" s="893"/>
      <c r="C78" s="894"/>
      <c r="D78" s="894"/>
      <c r="E78" s="894"/>
      <c r="F78" s="894"/>
      <c r="G78" s="895"/>
      <c r="H78" s="893"/>
      <c r="I78" s="894"/>
      <c r="J78" s="894"/>
      <c r="K78" s="894"/>
      <c r="L78" s="895"/>
    </row>
    <row r="79" spans="2:15" x14ac:dyDescent="0.25">
      <c r="B79" s="893"/>
      <c r="C79" s="894"/>
      <c r="D79" s="894"/>
      <c r="E79" s="894"/>
      <c r="F79" s="894"/>
      <c r="G79" s="895"/>
      <c r="H79" s="893"/>
      <c r="I79" s="894"/>
      <c r="J79" s="894"/>
      <c r="K79" s="894"/>
      <c r="L79" s="895"/>
    </row>
    <row r="80" spans="2:15" x14ac:dyDescent="0.25">
      <c r="B80" s="893"/>
      <c r="C80" s="894"/>
      <c r="D80" s="894"/>
      <c r="E80" s="894"/>
      <c r="F80" s="894"/>
      <c r="G80" s="895"/>
      <c r="H80" s="893"/>
      <c r="I80" s="894"/>
      <c r="J80" s="894"/>
      <c r="K80" s="894"/>
      <c r="L80" s="895"/>
    </row>
    <row r="81" spans="2:15" x14ac:dyDescent="0.25">
      <c r="B81" s="893"/>
      <c r="C81" s="894"/>
      <c r="D81" s="894"/>
      <c r="E81" s="894"/>
      <c r="F81" s="894"/>
      <c r="G81" s="895"/>
      <c r="H81" s="893"/>
      <c r="I81" s="894"/>
      <c r="J81" s="894"/>
      <c r="K81" s="894"/>
      <c r="L81" s="895"/>
    </row>
    <row r="82" spans="2:15" x14ac:dyDescent="0.25">
      <c r="B82" s="893"/>
      <c r="C82" s="894"/>
      <c r="D82" s="894"/>
      <c r="E82" s="894"/>
      <c r="F82" s="894"/>
      <c r="G82" s="895"/>
      <c r="H82" s="893"/>
      <c r="I82" s="894"/>
      <c r="J82" s="894"/>
      <c r="K82" s="894"/>
      <c r="L82" s="895"/>
      <c r="O82" s="133"/>
    </row>
    <row r="83" spans="2:15" ht="15.75" thickBot="1" x14ac:dyDescent="0.3">
      <c r="B83" s="945"/>
      <c r="C83" s="946"/>
      <c r="D83" s="946"/>
      <c r="E83" s="946"/>
      <c r="F83" s="946"/>
      <c r="G83" s="947"/>
      <c r="H83" s="945"/>
      <c r="I83" s="946"/>
      <c r="J83" s="946"/>
      <c r="K83" s="946"/>
      <c r="L83" s="947"/>
    </row>
    <row r="84" spans="2:15" ht="25.5" customHeight="1" x14ac:dyDescent="0.25">
      <c r="B84" s="1008" t="s">
        <v>1315</v>
      </c>
      <c r="C84" s="1009"/>
      <c r="D84" s="1009"/>
      <c r="E84" s="1009"/>
      <c r="F84" s="1009"/>
      <c r="G84" s="1010"/>
      <c r="H84" s="1017" t="s">
        <v>1316</v>
      </c>
      <c r="I84" s="1018"/>
      <c r="J84" s="1018"/>
      <c r="K84" s="1018"/>
      <c r="L84" s="1018"/>
      <c r="M84" s="1019"/>
    </row>
    <row r="85" spans="2:15" ht="23.25" customHeight="1" thickBot="1" x14ac:dyDescent="0.3">
      <c r="B85" s="1011"/>
      <c r="C85" s="1012"/>
      <c r="D85" s="1012"/>
      <c r="E85" s="1012"/>
      <c r="F85" s="1012"/>
      <c r="G85" s="1013"/>
      <c r="H85" s="1020"/>
      <c r="I85" s="1019"/>
      <c r="J85" s="1019"/>
      <c r="K85" s="1019"/>
      <c r="L85" s="1019"/>
      <c r="M85" s="1019"/>
    </row>
    <row r="86" spans="2:15" ht="15.75" customHeight="1" x14ac:dyDescent="0.25">
      <c r="B86" s="893" t="s">
        <v>451</v>
      </c>
      <c r="C86" s="894"/>
      <c r="D86" s="894"/>
      <c r="E86" s="894"/>
      <c r="F86" s="894"/>
      <c r="G86" s="895"/>
      <c r="H86" s="908" t="s">
        <v>452</v>
      </c>
      <c r="I86" s="909"/>
      <c r="J86" s="909"/>
      <c r="K86" s="909"/>
      <c r="L86" s="910"/>
    </row>
    <row r="87" spans="2:15" x14ac:dyDescent="0.25">
      <c r="B87" s="893"/>
      <c r="C87" s="894"/>
      <c r="D87" s="894"/>
      <c r="E87" s="894"/>
      <c r="F87" s="894"/>
      <c r="G87" s="895"/>
      <c r="H87" s="893"/>
      <c r="I87" s="894"/>
      <c r="J87" s="894"/>
      <c r="K87" s="894"/>
      <c r="L87" s="895"/>
    </row>
    <row r="88" spans="2:15" x14ac:dyDescent="0.25">
      <c r="B88" s="893"/>
      <c r="C88" s="894"/>
      <c r="D88" s="894"/>
      <c r="E88" s="894"/>
      <c r="F88" s="894"/>
      <c r="G88" s="895"/>
      <c r="H88" s="893"/>
      <c r="I88" s="894"/>
      <c r="J88" s="894"/>
      <c r="K88" s="894"/>
      <c r="L88" s="895"/>
    </row>
    <row r="89" spans="2:15" x14ac:dyDescent="0.25">
      <c r="B89" s="893"/>
      <c r="C89" s="894"/>
      <c r="D89" s="894"/>
      <c r="E89" s="894"/>
      <c r="F89" s="894"/>
      <c r="G89" s="895"/>
      <c r="H89" s="893"/>
      <c r="I89" s="894"/>
      <c r="J89" s="894"/>
      <c r="K89" s="894"/>
      <c r="L89" s="895"/>
    </row>
    <row r="90" spans="2:15" x14ac:dyDescent="0.25">
      <c r="B90" s="893"/>
      <c r="C90" s="894"/>
      <c r="D90" s="894"/>
      <c r="E90" s="894"/>
      <c r="F90" s="894"/>
      <c r="G90" s="895"/>
      <c r="H90" s="893"/>
      <c r="I90" s="894"/>
      <c r="J90" s="894"/>
      <c r="K90" s="894"/>
      <c r="L90" s="895"/>
    </row>
    <row r="91" spans="2:15" x14ac:dyDescent="0.25">
      <c r="B91" s="893"/>
      <c r="C91" s="894"/>
      <c r="D91" s="894"/>
      <c r="E91" s="894"/>
      <c r="F91" s="894"/>
      <c r="G91" s="895"/>
      <c r="H91" s="893"/>
      <c r="I91" s="894"/>
      <c r="J91" s="894"/>
      <c r="K91" s="894"/>
      <c r="L91" s="895"/>
    </row>
    <row r="92" spans="2:15" x14ac:dyDescent="0.25">
      <c r="B92" s="893"/>
      <c r="C92" s="894"/>
      <c r="D92" s="894"/>
      <c r="E92" s="894"/>
      <c r="F92" s="894"/>
      <c r="G92" s="895"/>
      <c r="H92" s="893"/>
      <c r="I92" s="894"/>
      <c r="J92" s="894"/>
      <c r="K92" s="894"/>
      <c r="L92" s="895"/>
    </row>
    <row r="93" spans="2:15" x14ac:dyDescent="0.25">
      <c r="B93" s="893"/>
      <c r="C93" s="894"/>
      <c r="D93" s="894"/>
      <c r="E93" s="894"/>
      <c r="F93" s="894"/>
      <c r="G93" s="895"/>
      <c r="H93" s="893"/>
      <c r="I93" s="894"/>
      <c r="J93" s="894"/>
      <c r="K93" s="894"/>
      <c r="L93" s="895"/>
    </row>
    <row r="94" spans="2:15" x14ac:dyDescent="0.25">
      <c r="B94" s="893"/>
      <c r="C94" s="894"/>
      <c r="D94" s="894"/>
      <c r="E94" s="894"/>
      <c r="F94" s="894"/>
      <c r="G94" s="895"/>
      <c r="H94" s="893"/>
      <c r="I94" s="894"/>
      <c r="J94" s="894"/>
      <c r="K94" s="894"/>
      <c r="L94" s="895"/>
    </row>
    <row r="95" spans="2:15" x14ac:dyDescent="0.25">
      <c r="B95" s="893"/>
      <c r="C95" s="894"/>
      <c r="D95" s="894"/>
      <c r="E95" s="894"/>
      <c r="F95" s="894"/>
      <c r="G95" s="895"/>
      <c r="H95" s="893"/>
      <c r="I95" s="894"/>
      <c r="J95" s="894"/>
      <c r="K95" s="894"/>
      <c r="L95" s="895"/>
    </row>
    <row r="96" spans="2:15" x14ac:dyDescent="0.25">
      <c r="B96" s="893"/>
      <c r="C96" s="894"/>
      <c r="D96" s="894"/>
      <c r="E96" s="894"/>
      <c r="F96" s="894"/>
      <c r="G96" s="895"/>
      <c r="H96" s="893"/>
      <c r="I96" s="894"/>
      <c r="J96" s="894"/>
      <c r="K96" s="894"/>
      <c r="L96" s="895"/>
    </row>
    <row r="97" spans="2:15" x14ac:dyDescent="0.25">
      <c r="B97" s="893"/>
      <c r="C97" s="894"/>
      <c r="D97" s="894"/>
      <c r="E97" s="894"/>
      <c r="F97" s="894"/>
      <c r="G97" s="895"/>
      <c r="H97" s="893"/>
      <c r="I97" s="894"/>
      <c r="J97" s="894"/>
      <c r="K97" s="894"/>
      <c r="L97" s="895"/>
    </row>
    <row r="98" spans="2:15" x14ac:dyDescent="0.25">
      <c r="B98" s="893"/>
      <c r="C98" s="894"/>
      <c r="D98" s="894"/>
      <c r="E98" s="894"/>
      <c r="F98" s="894"/>
      <c r="G98" s="895"/>
      <c r="H98" s="893"/>
      <c r="I98" s="894"/>
      <c r="J98" s="894"/>
      <c r="K98" s="894"/>
      <c r="L98" s="895"/>
      <c r="O98" s="133"/>
    </row>
    <row r="99" spans="2:15" ht="15.75" thickBot="1" x14ac:dyDescent="0.3">
      <c r="B99" s="945"/>
      <c r="C99" s="946"/>
      <c r="D99" s="946"/>
      <c r="E99" s="946"/>
      <c r="F99" s="946"/>
      <c r="G99" s="947"/>
      <c r="H99" s="945"/>
      <c r="I99" s="946"/>
      <c r="J99" s="946"/>
      <c r="K99" s="946"/>
      <c r="L99" s="947"/>
    </row>
    <row r="100" spans="2:15" ht="25.5" customHeight="1" x14ac:dyDescent="0.25">
      <c r="B100" s="1008" t="s">
        <v>1317</v>
      </c>
      <c r="C100" s="1009"/>
      <c r="D100" s="1009"/>
      <c r="E100" s="1009"/>
      <c r="F100" s="1009"/>
      <c r="G100" s="1010"/>
      <c r="H100" s="1017" t="s">
        <v>1318</v>
      </c>
      <c r="I100" s="1018"/>
      <c r="J100" s="1018"/>
      <c r="K100" s="1018"/>
      <c r="L100" s="1018"/>
      <c r="M100" s="1019"/>
    </row>
    <row r="101" spans="2:15" ht="23.25" customHeight="1" thickBot="1" x14ac:dyDescent="0.3">
      <c r="B101" s="1011"/>
      <c r="C101" s="1012"/>
      <c r="D101" s="1012"/>
      <c r="E101" s="1012"/>
      <c r="F101" s="1012"/>
      <c r="G101" s="1013"/>
      <c r="H101" s="1020"/>
      <c r="I101" s="1019"/>
      <c r="J101" s="1019"/>
      <c r="K101" s="1019"/>
      <c r="L101" s="1019"/>
      <c r="M101" s="1019"/>
    </row>
    <row r="102" spans="2:15" ht="15.75" customHeight="1" x14ac:dyDescent="0.25">
      <c r="B102" s="893" t="s">
        <v>451</v>
      </c>
      <c r="C102" s="894"/>
      <c r="D102" s="894"/>
      <c r="E102" s="894"/>
      <c r="F102" s="894"/>
      <c r="G102" s="895"/>
      <c r="H102" s="908" t="s">
        <v>452</v>
      </c>
      <c r="I102" s="909"/>
      <c r="J102" s="909"/>
      <c r="K102" s="909"/>
      <c r="L102" s="910"/>
    </row>
    <row r="103" spans="2:15" x14ac:dyDescent="0.25">
      <c r="B103" s="893"/>
      <c r="C103" s="894"/>
      <c r="D103" s="894"/>
      <c r="E103" s="894"/>
      <c r="F103" s="894"/>
      <c r="G103" s="895"/>
      <c r="H103" s="893"/>
      <c r="I103" s="894"/>
      <c r="J103" s="894"/>
      <c r="K103" s="894"/>
      <c r="L103" s="895"/>
    </row>
    <row r="104" spans="2:15" x14ac:dyDescent="0.25">
      <c r="B104" s="893"/>
      <c r="C104" s="894"/>
      <c r="D104" s="894"/>
      <c r="E104" s="894"/>
      <c r="F104" s="894"/>
      <c r="G104" s="895"/>
      <c r="H104" s="893"/>
      <c r="I104" s="894"/>
      <c r="J104" s="894"/>
      <c r="K104" s="894"/>
      <c r="L104" s="895"/>
    </row>
    <row r="105" spans="2:15" x14ac:dyDescent="0.25">
      <c r="B105" s="893"/>
      <c r="C105" s="894"/>
      <c r="D105" s="894"/>
      <c r="E105" s="894"/>
      <c r="F105" s="894"/>
      <c r="G105" s="895"/>
      <c r="H105" s="893"/>
      <c r="I105" s="894"/>
      <c r="J105" s="894"/>
      <c r="K105" s="894"/>
      <c r="L105" s="895"/>
    </row>
    <row r="106" spans="2:15" x14ac:dyDescent="0.25">
      <c r="B106" s="893"/>
      <c r="C106" s="894"/>
      <c r="D106" s="894"/>
      <c r="E106" s="894"/>
      <c r="F106" s="894"/>
      <c r="G106" s="895"/>
      <c r="H106" s="893"/>
      <c r="I106" s="894"/>
      <c r="J106" s="894"/>
      <c r="K106" s="894"/>
      <c r="L106" s="895"/>
    </row>
    <row r="107" spans="2:15" x14ac:dyDescent="0.25">
      <c r="B107" s="893"/>
      <c r="C107" s="894"/>
      <c r="D107" s="894"/>
      <c r="E107" s="894"/>
      <c r="F107" s="894"/>
      <c r="G107" s="895"/>
      <c r="H107" s="893"/>
      <c r="I107" s="894"/>
      <c r="J107" s="894"/>
      <c r="K107" s="894"/>
      <c r="L107" s="895"/>
    </row>
    <row r="108" spans="2:15" x14ac:dyDescent="0.25">
      <c r="B108" s="893"/>
      <c r="C108" s="894"/>
      <c r="D108" s="894"/>
      <c r="E108" s="894"/>
      <c r="F108" s="894"/>
      <c r="G108" s="895"/>
      <c r="H108" s="893"/>
      <c r="I108" s="894"/>
      <c r="J108" s="894"/>
      <c r="K108" s="894"/>
      <c r="L108" s="895"/>
    </row>
    <row r="109" spans="2:15" x14ac:dyDescent="0.25">
      <c r="B109" s="893"/>
      <c r="C109" s="894"/>
      <c r="D109" s="894"/>
      <c r="E109" s="894"/>
      <c r="F109" s="894"/>
      <c r="G109" s="895"/>
      <c r="H109" s="893"/>
      <c r="I109" s="894"/>
      <c r="J109" s="894"/>
      <c r="K109" s="894"/>
      <c r="L109" s="895"/>
    </row>
    <row r="110" spans="2:15" x14ac:dyDescent="0.25">
      <c r="B110" s="893"/>
      <c r="C110" s="894"/>
      <c r="D110" s="894"/>
      <c r="E110" s="894"/>
      <c r="F110" s="894"/>
      <c r="G110" s="895"/>
      <c r="H110" s="893"/>
      <c r="I110" s="894"/>
      <c r="J110" s="894"/>
      <c r="K110" s="894"/>
      <c r="L110" s="895"/>
    </row>
    <row r="111" spans="2:15" x14ac:dyDescent="0.25">
      <c r="B111" s="893"/>
      <c r="C111" s="894"/>
      <c r="D111" s="894"/>
      <c r="E111" s="894"/>
      <c r="F111" s="894"/>
      <c r="G111" s="895"/>
      <c r="H111" s="893"/>
      <c r="I111" s="894"/>
      <c r="J111" s="894"/>
      <c r="K111" s="894"/>
      <c r="L111" s="895"/>
    </row>
    <row r="112" spans="2:15" x14ac:dyDescent="0.25">
      <c r="B112" s="893"/>
      <c r="C112" s="894"/>
      <c r="D112" s="894"/>
      <c r="E112" s="894"/>
      <c r="F112" s="894"/>
      <c r="G112" s="895"/>
      <c r="H112" s="893"/>
      <c r="I112" s="894"/>
      <c r="J112" s="894"/>
      <c r="K112" s="894"/>
      <c r="L112" s="895"/>
    </row>
    <row r="113" spans="2:15" x14ac:dyDescent="0.25">
      <c r="B113" s="893"/>
      <c r="C113" s="894"/>
      <c r="D113" s="894"/>
      <c r="E113" s="894"/>
      <c r="F113" s="894"/>
      <c r="G113" s="895"/>
      <c r="H113" s="893"/>
      <c r="I113" s="894"/>
      <c r="J113" s="894"/>
      <c r="K113" s="894"/>
      <c r="L113" s="895"/>
    </row>
    <row r="114" spans="2:15" x14ac:dyDescent="0.25">
      <c r="B114" s="893"/>
      <c r="C114" s="894"/>
      <c r="D114" s="894"/>
      <c r="E114" s="894"/>
      <c r="F114" s="894"/>
      <c r="G114" s="895"/>
      <c r="H114" s="893"/>
      <c r="I114" s="894"/>
      <c r="J114" s="894"/>
      <c r="K114" s="894"/>
      <c r="L114" s="895"/>
      <c r="O114" s="133"/>
    </row>
    <row r="115" spans="2:15" ht="15.75" thickBot="1" x14ac:dyDescent="0.3">
      <c r="B115" s="945"/>
      <c r="C115" s="946"/>
      <c r="D115" s="946"/>
      <c r="E115" s="946"/>
      <c r="F115" s="946"/>
      <c r="G115" s="947"/>
      <c r="H115" s="945"/>
      <c r="I115" s="946"/>
      <c r="J115" s="946"/>
      <c r="K115" s="946"/>
      <c r="L115" s="947"/>
    </row>
    <row r="116" spans="2:15" ht="25.5" customHeight="1" x14ac:dyDescent="0.25">
      <c r="B116" s="1008" t="s">
        <v>1167</v>
      </c>
      <c r="C116" s="1009"/>
      <c r="D116" s="1009"/>
      <c r="E116" s="1009"/>
      <c r="F116" s="1009"/>
      <c r="G116" s="1010"/>
      <c r="H116" s="1017" t="s">
        <v>1319</v>
      </c>
      <c r="I116" s="1018"/>
      <c r="J116" s="1018"/>
      <c r="K116" s="1018"/>
      <c r="L116" s="1018"/>
      <c r="M116" s="1019"/>
    </row>
    <row r="117" spans="2:15" ht="23.25" customHeight="1" thickBot="1" x14ac:dyDescent="0.3">
      <c r="B117" s="1011"/>
      <c r="C117" s="1012"/>
      <c r="D117" s="1012"/>
      <c r="E117" s="1012"/>
      <c r="F117" s="1012"/>
      <c r="G117" s="1013"/>
      <c r="H117" s="1020"/>
      <c r="I117" s="1019"/>
      <c r="J117" s="1019"/>
      <c r="K117" s="1019"/>
      <c r="L117" s="1019"/>
      <c r="M117" s="1019"/>
    </row>
    <row r="118" spans="2:15" ht="15.75" customHeight="1" x14ac:dyDescent="0.25">
      <c r="B118" s="893" t="s">
        <v>451</v>
      </c>
      <c r="C118" s="894"/>
      <c r="D118" s="894"/>
      <c r="E118" s="894"/>
      <c r="F118" s="894"/>
      <c r="G118" s="895"/>
      <c r="H118" s="908" t="s">
        <v>452</v>
      </c>
      <c r="I118" s="909"/>
      <c r="J118" s="909"/>
      <c r="K118" s="909"/>
      <c r="L118" s="910"/>
    </row>
    <row r="119" spans="2:15" x14ac:dyDescent="0.25">
      <c r="B119" s="893"/>
      <c r="C119" s="894"/>
      <c r="D119" s="894"/>
      <c r="E119" s="894"/>
      <c r="F119" s="894"/>
      <c r="G119" s="895"/>
      <c r="H119" s="893"/>
      <c r="I119" s="894"/>
      <c r="J119" s="894"/>
      <c r="K119" s="894"/>
      <c r="L119" s="895"/>
    </row>
    <row r="120" spans="2:15" x14ac:dyDescent="0.25">
      <c r="B120" s="893"/>
      <c r="C120" s="894"/>
      <c r="D120" s="894"/>
      <c r="E120" s="894"/>
      <c r="F120" s="894"/>
      <c r="G120" s="895"/>
      <c r="H120" s="893"/>
      <c r="I120" s="894"/>
      <c r="J120" s="894"/>
      <c r="K120" s="894"/>
      <c r="L120" s="895"/>
    </row>
    <row r="121" spans="2:15" x14ac:dyDescent="0.25">
      <c r="B121" s="893"/>
      <c r="C121" s="894"/>
      <c r="D121" s="894"/>
      <c r="E121" s="894"/>
      <c r="F121" s="894"/>
      <c r="G121" s="895"/>
      <c r="H121" s="893"/>
      <c r="I121" s="894"/>
      <c r="J121" s="894"/>
      <c r="K121" s="894"/>
      <c r="L121" s="895"/>
    </row>
    <row r="122" spans="2:15" x14ac:dyDescent="0.25">
      <c r="B122" s="893"/>
      <c r="C122" s="894"/>
      <c r="D122" s="894"/>
      <c r="E122" s="894"/>
      <c r="F122" s="894"/>
      <c r="G122" s="895"/>
      <c r="H122" s="893"/>
      <c r="I122" s="894"/>
      <c r="J122" s="894"/>
      <c r="K122" s="894"/>
      <c r="L122" s="895"/>
    </row>
    <row r="123" spans="2:15" x14ac:dyDescent="0.25">
      <c r="B123" s="893"/>
      <c r="C123" s="894"/>
      <c r="D123" s="894"/>
      <c r="E123" s="894"/>
      <c r="F123" s="894"/>
      <c r="G123" s="895"/>
      <c r="H123" s="893"/>
      <c r="I123" s="894"/>
      <c r="J123" s="894"/>
      <c r="K123" s="894"/>
      <c r="L123" s="895"/>
    </row>
    <row r="124" spans="2:15" x14ac:dyDescent="0.25">
      <c r="B124" s="893"/>
      <c r="C124" s="894"/>
      <c r="D124" s="894"/>
      <c r="E124" s="894"/>
      <c r="F124" s="894"/>
      <c r="G124" s="895"/>
      <c r="H124" s="893"/>
      <c r="I124" s="894"/>
      <c r="J124" s="894"/>
      <c r="K124" s="894"/>
      <c r="L124" s="895"/>
    </row>
    <row r="125" spans="2:15" x14ac:dyDescent="0.25">
      <c r="B125" s="893"/>
      <c r="C125" s="894"/>
      <c r="D125" s="894"/>
      <c r="E125" s="894"/>
      <c r="F125" s="894"/>
      <c r="G125" s="895"/>
      <c r="H125" s="893"/>
      <c r="I125" s="894"/>
      <c r="J125" s="894"/>
      <c r="K125" s="894"/>
      <c r="L125" s="895"/>
    </row>
    <row r="126" spans="2:15" x14ac:dyDescent="0.25">
      <c r="B126" s="893"/>
      <c r="C126" s="894"/>
      <c r="D126" s="894"/>
      <c r="E126" s="894"/>
      <c r="F126" s="894"/>
      <c r="G126" s="895"/>
      <c r="H126" s="893"/>
      <c r="I126" s="894"/>
      <c r="J126" s="894"/>
      <c r="K126" s="894"/>
      <c r="L126" s="895"/>
    </row>
    <row r="127" spans="2:15" x14ac:dyDescent="0.25">
      <c r="B127" s="893"/>
      <c r="C127" s="894"/>
      <c r="D127" s="894"/>
      <c r="E127" s="894"/>
      <c r="F127" s="894"/>
      <c r="G127" s="895"/>
      <c r="H127" s="893"/>
      <c r="I127" s="894"/>
      <c r="J127" s="894"/>
      <c r="K127" s="894"/>
      <c r="L127" s="895"/>
    </row>
    <row r="128" spans="2:15" x14ac:dyDescent="0.25">
      <c r="B128" s="893"/>
      <c r="C128" s="894"/>
      <c r="D128" s="894"/>
      <c r="E128" s="894"/>
      <c r="F128" s="894"/>
      <c r="G128" s="895"/>
      <c r="H128" s="893"/>
      <c r="I128" s="894"/>
      <c r="J128" s="894"/>
      <c r="K128" s="894"/>
      <c r="L128" s="895"/>
    </row>
    <row r="129" spans="2:15" x14ac:dyDescent="0.25">
      <c r="B129" s="893"/>
      <c r="C129" s="894"/>
      <c r="D129" s="894"/>
      <c r="E129" s="894"/>
      <c r="F129" s="894"/>
      <c r="G129" s="895"/>
      <c r="H129" s="893"/>
      <c r="I129" s="894"/>
      <c r="J129" s="894"/>
      <c r="K129" s="894"/>
      <c r="L129" s="895"/>
    </row>
    <row r="130" spans="2:15" x14ac:dyDescent="0.25">
      <c r="B130" s="893"/>
      <c r="C130" s="894"/>
      <c r="D130" s="894"/>
      <c r="E130" s="894"/>
      <c r="F130" s="894"/>
      <c r="G130" s="895"/>
      <c r="H130" s="893"/>
      <c r="I130" s="894"/>
      <c r="J130" s="894"/>
      <c r="K130" s="894"/>
      <c r="L130" s="895"/>
      <c r="O130" s="133"/>
    </row>
    <row r="131" spans="2:15" ht="15.75" thickBot="1" x14ac:dyDescent="0.3">
      <c r="B131" s="945"/>
      <c r="C131" s="946"/>
      <c r="D131" s="946"/>
      <c r="E131" s="946"/>
      <c r="F131" s="946"/>
      <c r="G131" s="947"/>
      <c r="H131" s="945"/>
      <c r="I131" s="946"/>
      <c r="J131" s="946"/>
      <c r="K131" s="946"/>
      <c r="L131" s="947"/>
    </row>
    <row r="132" spans="2:15" ht="25.5" customHeight="1" x14ac:dyDescent="0.25">
      <c r="B132" s="1008" t="s">
        <v>1320</v>
      </c>
      <c r="C132" s="1009"/>
      <c r="D132" s="1009"/>
      <c r="E132" s="1009"/>
      <c r="F132" s="1009"/>
      <c r="G132" s="1010"/>
      <c r="H132" s="1017" t="s">
        <v>1168</v>
      </c>
      <c r="I132" s="1018"/>
      <c r="J132" s="1018"/>
      <c r="K132" s="1018"/>
      <c r="L132" s="1018"/>
      <c r="M132" s="1019"/>
    </row>
    <row r="133" spans="2:15" ht="23.25" customHeight="1" thickBot="1" x14ac:dyDescent="0.3">
      <c r="B133" s="1011"/>
      <c r="C133" s="1012"/>
      <c r="D133" s="1012"/>
      <c r="E133" s="1012"/>
      <c r="F133" s="1012"/>
      <c r="G133" s="1013"/>
      <c r="H133" s="1020"/>
      <c r="I133" s="1019"/>
      <c r="J133" s="1019"/>
      <c r="K133" s="1019"/>
      <c r="L133" s="1019"/>
      <c r="M133" s="1019"/>
    </row>
    <row r="134" spans="2:15" ht="15.75" customHeight="1" x14ac:dyDescent="0.25">
      <c r="B134" s="893" t="s">
        <v>451</v>
      </c>
      <c r="C134" s="894"/>
      <c r="D134" s="894"/>
      <c r="E134" s="894"/>
      <c r="F134" s="894"/>
      <c r="G134" s="895"/>
      <c r="H134" s="908" t="s">
        <v>452</v>
      </c>
      <c r="I134" s="909"/>
      <c r="J134" s="909"/>
      <c r="K134" s="909"/>
      <c r="L134" s="910"/>
    </row>
    <row r="135" spans="2:15" x14ac:dyDescent="0.25">
      <c r="B135" s="893"/>
      <c r="C135" s="894"/>
      <c r="D135" s="894"/>
      <c r="E135" s="894"/>
      <c r="F135" s="894"/>
      <c r="G135" s="895"/>
      <c r="H135" s="893"/>
      <c r="I135" s="894"/>
      <c r="J135" s="894"/>
      <c r="K135" s="894"/>
      <c r="L135" s="895"/>
    </row>
    <row r="136" spans="2:15" x14ac:dyDescent="0.25">
      <c r="B136" s="893"/>
      <c r="C136" s="894"/>
      <c r="D136" s="894"/>
      <c r="E136" s="894"/>
      <c r="F136" s="894"/>
      <c r="G136" s="895"/>
      <c r="H136" s="893"/>
      <c r="I136" s="894"/>
      <c r="J136" s="894"/>
      <c r="K136" s="894"/>
      <c r="L136" s="895"/>
    </row>
    <row r="137" spans="2:15" x14ac:dyDescent="0.25">
      <c r="B137" s="893"/>
      <c r="C137" s="894"/>
      <c r="D137" s="894"/>
      <c r="E137" s="894"/>
      <c r="F137" s="894"/>
      <c r="G137" s="895"/>
      <c r="H137" s="893"/>
      <c r="I137" s="894"/>
      <c r="J137" s="894"/>
      <c r="K137" s="894"/>
      <c r="L137" s="895"/>
    </row>
    <row r="138" spans="2:15" x14ac:dyDescent="0.25">
      <c r="B138" s="893"/>
      <c r="C138" s="894"/>
      <c r="D138" s="894"/>
      <c r="E138" s="894"/>
      <c r="F138" s="894"/>
      <c r="G138" s="895"/>
      <c r="H138" s="893"/>
      <c r="I138" s="894"/>
      <c r="J138" s="894"/>
      <c r="K138" s="894"/>
      <c r="L138" s="895"/>
    </row>
    <row r="139" spans="2:15" x14ac:dyDescent="0.25">
      <c r="B139" s="893"/>
      <c r="C139" s="894"/>
      <c r="D139" s="894"/>
      <c r="E139" s="894"/>
      <c r="F139" s="894"/>
      <c r="G139" s="895"/>
      <c r="H139" s="893"/>
      <c r="I139" s="894"/>
      <c r="J139" s="894"/>
      <c r="K139" s="894"/>
      <c r="L139" s="895"/>
    </row>
    <row r="140" spans="2:15" x14ac:dyDescent="0.25">
      <c r="B140" s="893"/>
      <c r="C140" s="894"/>
      <c r="D140" s="894"/>
      <c r="E140" s="894"/>
      <c r="F140" s="894"/>
      <c r="G140" s="895"/>
      <c r="H140" s="893"/>
      <c r="I140" s="894"/>
      <c r="J140" s="894"/>
      <c r="K140" s="894"/>
      <c r="L140" s="895"/>
    </row>
    <row r="141" spans="2:15" x14ac:dyDescent="0.25">
      <c r="B141" s="893"/>
      <c r="C141" s="894"/>
      <c r="D141" s="894"/>
      <c r="E141" s="894"/>
      <c r="F141" s="894"/>
      <c r="G141" s="895"/>
      <c r="H141" s="893"/>
      <c r="I141" s="894"/>
      <c r="J141" s="894"/>
      <c r="K141" s="894"/>
      <c r="L141" s="895"/>
    </row>
    <row r="142" spans="2:15" x14ac:dyDescent="0.25">
      <c r="B142" s="893"/>
      <c r="C142" s="894"/>
      <c r="D142" s="894"/>
      <c r="E142" s="894"/>
      <c r="F142" s="894"/>
      <c r="G142" s="895"/>
      <c r="H142" s="893"/>
      <c r="I142" s="894"/>
      <c r="J142" s="894"/>
      <c r="K142" s="894"/>
      <c r="L142" s="895"/>
    </row>
    <row r="143" spans="2:15" x14ac:dyDescent="0.25">
      <c r="B143" s="893"/>
      <c r="C143" s="894"/>
      <c r="D143" s="894"/>
      <c r="E143" s="894"/>
      <c r="F143" s="894"/>
      <c r="G143" s="895"/>
      <c r="H143" s="893"/>
      <c r="I143" s="894"/>
      <c r="J143" s="894"/>
      <c r="K143" s="894"/>
      <c r="L143" s="895"/>
    </row>
    <row r="144" spans="2:15" x14ac:dyDescent="0.25">
      <c r="B144" s="893"/>
      <c r="C144" s="894"/>
      <c r="D144" s="894"/>
      <c r="E144" s="894"/>
      <c r="F144" s="894"/>
      <c r="G144" s="895"/>
      <c r="H144" s="893"/>
      <c r="I144" s="894"/>
      <c r="J144" s="894"/>
      <c r="K144" s="894"/>
      <c r="L144" s="895"/>
    </row>
    <row r="145" spans="2:15" x14ac:dyDescent="0.25">
      <c r="B145" s="893"/>
      <c r="C145" s="894"/>
      <c r="D145" s="894"/>
      <c r="E145" s="894"/>
      <c r="F145" s="894"/>
      <c r="G145" s="895"/>
      <c r="H145" s="893"/>
      <c r="I145" s="894"/>
      <c r="J145" s="894"/>
      <c r="K145" s="894"/>
      <c r="L145" s="895"/>
    </row>
    <row r="146" spans="2:15" x14ac:dyDescent="0.25">
      <c r="B146" s="893"/>
      <c r="C146" s="894"/>
      <c r="D146" s="894"/>
      <c r="E146" s="894"/>
      <c r="F146" s="894"/>
      <c r="G146" s="895"/>
      <c r="H146" s="893"/>
      <c r="I146" s="894"/>
      <c r="J146" s="894"/>
      <c r="K146" s="894"/>
      <c r="L146" s="895"/>
      <c r="O146" s="133"/>
    </row>
    <row r="147" spans="2:15" ht="15.75" thickBot="1" x14ac:dyDescent="0.3">
      <c r="B147" s="945"/>
      <c r="C147" s="946"/>
      <c r="D147" s="946"/>
      <c r="E147" s="946"/>
      <c r="F147" s="946"/>
      <c r="G147" s="947"/>
      <c r="H147" s="945"/>
      <c r="I147" s="946"/>
      <c r="J147" s="946"/>
      <c r="K147" s="946"/>
      <c r="L147" s="947"/>
    </row>
    <row r="148" spans="2:15" ht="25.5" customHeight="1" x14ac:dyDescent="0.25">
      <c r="B148" s="1008" t="s">
        <v>1321</v>
      </c>
      <c r="C148" s="1009"/>
      <c r="D148" s="1009"/>
      <c r="E148" s="1009"/>
      <c r="F148" s="1009"/>
      <c r="G148" s="1010"/>
      <c r="H148" s="1017" t="s">
        <v>1322</v>
      </c>
      <c r="I148" s="1018"/>
      <c r="J148" s="1018"/>
      <c r="K148" s="1018"/>
      <c r="L148" s="1018"/>
      <c r="M148" s="1019"/>
    </row>
    <row r="149" spans="2:15" ht="23.25" customHeight="1" thickBot="1" x14ac:dyDescent="0.3">
      <c r="B149" s="1011"/>
      <c r="C149" s="1012"/>
      <c r="D149" s="1012"/>
      <c r="E149" s="1012"/>
      <c r="F149" s="1012"/>
      <c r="G149" s="1013"/>
      <c r="H149" s="1020"/>
      <c r="I149" s="1019"/>
      <c r="J149" s="1019"/>
      <c r="K149" s="1019"/>
      <c r="L149" s="1019"/>
      <c r="M149" s="1019"/>
    </row>
    <row r="150" spans="2:15" ht="15.75" customHeight="1" x14ac:dyDescent="0.25">
      <c r="B150" s="893" t="s">
        <v>451</v>
      </c>
      <c r="C150" s="894"/>
      <c r="D150" s="894"/>
      <c r="E150" s="894"/>
      <c r="F150" s="894"/>
      <c r="G150" s="895"/>
      <c r="H150" s="908" t="s">
        <v>452</v>
      </c>
      <c r="I150" s="909"/>
      <c r="J150" s="909"/>
      <c r="K150" s="909"/>
      <c r="L150" s="910"/>
    </row>
    <row r="151" spans="2:15" x14ac:dyDescent="0.25">
      <c r="B151" s="893"/>
      <c r="C151" s="894"/>
      <c r="D151" s="894"/>
      <c r="E151" s="894"/>
      <c r="F151" s="894"/>
      <c r="G151" s="895"/>
      <c r="H151" s="893"/>
      <c r="I151" s="894"/>
      <c r="J151" s="894"/>
      <c r="K151" s="894"/>
      <c r="L151" s="895"/>
    </row>
    <row r="152" spans="2:15" x14ac:dyDescent="0.25">
      <c r="B152" s="893"/>
      <c r="C152" s="894"/>
      <c r="D152" s="894"/>
      <c r="E152" s="894"/>
      <c r="F152" s="894"/>
      <c r="G152" s="895"/>
      <c r="H152" s="893"/>
      <c r="I152" s="894"/>
      <c r="J152" s="894"/>
      <c r="K152" s="894"/>
      <c r="L152" s="895"/>
    </row>
    <row r="153" spans="2:15" x14ac:dyDescent="0.25">
      <c r="B153" s="893"/>
      <c r="C153" s="894"/>
      <c r="D153" s="894"/>
      <c r="E153" s="894"/>
      <c r="F153" s="894"/>
      <c r="G153" s="895"/>
      <c r="H153" s="893"/>
      <c r="I153" s="894"/>
      <c r="J153" s="894"/>
      <c r="K153" s="894"/>
      <c r="L153" s="895"/>
    </row>
    <row r="154" spans="2:15" x14ac:dyDescent="0.25">
      <c r="B154" s="893"/>
      <c r="C154" s="894"/>
      <c r="D154" s="894"/>
      <c r="E154" s="894"/>
      <c r="F154" s="894"/>
      <c r="G154" s="895"/>
      <c r="H154" s="893"/>
      <c r="I154" s="894"/>
      <c r="J154" s="894"/>
      <c r="K154" s="894"/>
      <c r="L154" s="895"/>
    </row>
    <row r="155" spans="2:15" x14ac:dyDescent="0.25">
      <c r="B155" s="893"/>
      <c r="C155" s="894"/>
      <c r="D155" s="894"/>
      <c r="E155" s="894"/>
      <c r="F155" s="894"/>
      <c r="G155" s="895"/>
      <c r="H155" s="893"/>
      <c r="I155" s="894"/>
      <c r="J155" s="894"/>
      <c r="K155" s="894"/>
      <c r="L155" s="895"/>
    </row>
    <row r="156" spans="2:15" x14ac:dyDescent="0.25">
      <c r="B156" s="893"/>
      <c r="C156" s="894"/>
      <c r="D156" s="894"/>
      <c r="E156" s="894"/>
      <c r="F156" s="894"/>
      <c r="G156" s="895"/>
      <c r="H156" s="893"/>
      <c r="I156" s="894"/>
      <c r="J156" s="894"/>
      <c r="K156" s="894"/>
      <c r="L156" s="895"/>
    </row>
    <row r="157" spans="2:15" x14ac:dyDescent="0.25">
      <c r="B157" s="893"/>
      <c r="C157" s="894"/>
      <c r="D157" s="894"/>
      <c r="E157" s="894"/>
      <c r="F157" s="894"/>
      <c r="G157" s="895"/>
      <c r="H157" s="893"/>
      <c r="I157" s="894"/>
      <c r="J157" s="894"/>
      <c r="K157" s="894"/>
      <c r="L157" s="895"/>
    </row>
    <row r="158" spans="2:15" x14ac:dyDescent="0.25">
      <c r="B158" s="893"/>
      <c r="C158" s="894"/>
      <c r="D158" s="894"/>
      <c r="E158" s="894"/>
      <c r="F158" s="894"/>
      <c r="G158" s="895"/>
      <c r="H158" s="893"/>
      <c r="I158" s="894"/>
      <c r="J158" s="894"/>
      <c r="K158" s="894"/>
      <c r="L158" s="895"/>
    </row>
    <row r="159" spans="2:15" x14ac:dyDescent="0.25">
      <c r="B159" s="893"/>
      <c r="C159" s="894"/>
      <c r="D159" s="894"/>
      <c r="E159" s="894"/>
      <c r="F159" s="894"/>
      <c r="G159" s="895"/>
      <c r="H159" s="893"/>
      <c r="I159" s="894"/>
      <c r="J159" s="894"/>
      <c r="K159" s="894"/>
      <c r="L159" s="895"/>
    </row>
    <row r="160" spans="2:15" x14ac:dyDescent="0.25">
      <c r="B160" s="893"/>
      <c r="C160" s="894"/>
      <c r="D160" s="894"/>
      <c r="E160" s="894"/>
      <c r="F160" s="894"/>
      <c r="G160" s="895"/>
      <c r="H160" s="893"/>
      <c r="I160" s="894"/>
      <c r="J160" s="894"/>
      <c r="K160" s="894"/>
      <c r="L160" s="895"/>
    </row>
    <row r="161" spans="2:15" x14ac:dyDescent="0.25">
      <c r="B161" s="893"/>
      <c r="C161" s="894"/>
      <c r="D161" s="894"/>
      <c r="E161" s="894"/>
      <c r="F161" s="894"/>
      <c r="G161" s="895"/>
      <c r="H161" s="893"/>
      <c r="I161" s="894"/>
      <c r="J161" s="894"/>
      <c r="K161" s="894"/>
      <c r="L161" s="895"/>
    </row>
    <row r="162" spans="2:15" x14ac:dyDescent="0.25">
      <c r="B162" s="893"/>
      <c r="C162" s="894"/>
      <c r="D162" s="894"/>
      <c r="E162" s="894"/>
      <c r="F162" s="894"/>
      <c r="G162" s="895"/>
      <c r="H162" s="893"/>
      <c r="I162" s="894"/>
      <c r="J162" s="894"/>
      <c r="K162" s="894"/>
      <c r="L162" s="895"/>
      <c r="O162" s="133"/>
    </row>
    <row r="163" spans="2:15" ht="15.75" thickBot="1" x14ac:dyDescent="0.3">
      <c r="B163" s="945"/>
      <c r="C163" s="946"/>
      <c r="D163" s="946"/>
      <c r="E163" s="946"/>
      <c r="F163" s="946"/>
      <c r="G163" s="947"/>
      <c r="H163" s="945"/>
      <c r="I163" s="946"/>
      <c r="J163" s="946"/>
      <c r="K163" s="946"/>
      <c r="L163" s="947"/>
    </row>
    <row r="164" spans="2:15" ht="25.5" customHeight="1" x14ac:dyDescent="0.25">
      <c r="B164" s="1008" t="s">
        <v>1323</v>
      </c>
      <c r="C164" s="1009"/>
      <c r="D164" s="1009"/>
      <c r="E164" s="1009"/>
      <c r="F164" s="1009"/>
      <c r="G164" s="1010"/>
      <c r="H164" s="1017" t="s">
        <v>1167</v>
      </c>
      <c r="I164" s="1018"/>
      <c r="J164" s="1018"/>
      <c r="K164" s="1018"/>
      <c r="L164" s="1018"/>
      <c r="M164" s="1019"/>
    </row>
    <row r="165" spans="2:15" ht="23.25" customHeight="1" thickBot="1" x14ac:dyDescent="0.3">
      <c r="B165" s="1011"/>
      <c r="C165" s="1012"/>
      <c r="D165" s="1012"/>
      <c r="E165" s="1012"/>
      <c r="F165" s="1012"/>
      <c r="G165" s="1013"/>
      <c r="H165" s="1020"/>
      <c r="I165" s="1019"/>
      <c r="J165" s="1019"/>
      <c r="K165" s="1019"/>
      <c r="L165" s="1019"/>
      <c r="M165" s="1019"/>
    </row>
    <row r="166" spans="2:15" ht="15.75" customHeight="1" x14ac:dyDescent="0.25">
      <c r="B166" s="893" t="s">
        <v>451</v>
      </c>
      <c r="C166" s="894"/>
      <c r="D166" s="894"/>
      <c r="E166" s="894"/>
      <c r="F166" s="894"/>
      <c r="G166" s="895"/>
      <c r="H166" s="908" t="s">
        <v>452</v>
      </c>
      <c r="I166" s="909"/>
      <c r="J166" s="909"/>
      <c r="K166" s="909"/>
      <c r="L166" s="910"/>
    </row>
    <row r="167" spans="2:15" x14ac:dyDescent="0.25">
      <c r="B167" s="893"/>
      <c r="C167" s="894"/>
      <c r="D167" s="894"/>
      <c r="E167" s="894"/>
      <c r="F167" s="894"/>
      <c r="G167" s="895"/>
      <c r="H167" s="893"/>
      <c r="I167" s="894"/>
      <c r="J167" s="894"/>
      <c r="K167" s="894"/>
      <c r="L167" s="895"/>
    </row>
    <row r="168" spans="2:15" x14ac:dyDescent="0.25">
      <c r="B168" s="893"/>
      <c r="C168" s="894"/>
      <c r="D168" s="894"/>
      <c r="E168" s="894"/>
      <c r="F168" s="894"/>
      <c r="G168" s="895"/>
      <c r="H168" s="893"/>
      <c r="I168" s="894"/>
      <c r="J168" s="894"/>
      <c r="K168" s="894"/>
      <c r="L168" s="895"/>
    </row>
    <row r="169" spans="2:15" x14ac:dyDescent="0.25">
      <c r="B169" s="893"/>
      <c r="C169" s="894"/>
      <c r="D169" s="894"/>
      <c r="E169" s="894"/>
      <c r="F169" s="894"/>
      <c r="G169" s="895"/>
      <c r="H169" s="893"/>
      <c r="I169" s="894"/>
      <c r="J169" s="894"/>
      <c r="K169" s="894"/>
      <c r="L169" s="895"/>
    </row>
    <row r="170" spans="2:15" x14ac:dyDescent="0.25">
      <c r="B170" s="893"/>
      <c r="C170" s="894"/>
      <c r="D170" s="894"/>
      <c r="E170" s="894"/>
      <c r="F170" s="894"/>
      <c r="G170" s="895"/>
      <c r="H170" s="893"/>
      <c r="I170" s="894"/>
      <c r="J170" s="894"/>
      <c r="K170" s="894"/>
      <c r="L170" s="895"/>
    </row>
    <row r="171" spans="2:15" x14ac:dyDescent="0.25">
      <c r="B171" s="893"/>
      <c r="C171" s="894"/>
      <c r="D171" s="894"/>
      <c r="E171" s="894"/>
      <c r="F171" s="894"/>
      <c r="G171" s="895"/>
      <c r="H171" s="893"/>
      <c r="I171" s="894"/>
      <c r="J171" s="894"/>
      <c r="K171" s="894"/>
      <c r="L171" s="895"/>
    </row>
    <row r="172" spans="2:15" x14ac:dyDescent="0.25">
      <c r="B172" s="893"/>
      <c r="C172" s="894"/>
      <c r="D172" s="894"/>
      <c r="E172" s="894"/>
      <c r="F172" s="894"/>
      <c r="G172" s="895"/>
      <c r="H172" s="893"/>
      <c r="I172" s="894"/>
      <c r="J172" s="894"/>
      <c r="K172" s="894"/>
      <c r="L172" s="895"/>
    </row>
    <row r="173" spans="2:15" x14ac:dyDescent="0.25">
      <c r="B173" s="893"/>
      <c r="C173" s="894"/>
      <c r="D173" s="894"/>
      <c r="E173" s="894"/>
      <c r="F173" s="894"/>
      <c r="G173" s="895"/>
      <c r="H173" s="893"/>
      <c r="I173" s="894"/>
      <c r="J173" s="894"/>
      <c r="K173" s="894"/>
      <c r="L173" s="895"/>
    </row>
    <row r="174" spans="2:15" x14ac:dyDescent="0.25">
      <c r="B174" s="893"/>
      <c r="C174" s="894"/>
      <c r="D174" s="894"/>
      <c r="E174" s="894"/>
      <c r="F174" s="894"/>
      <c r="G174" s="895"/>
      <c r="H174" s="893"/>
      <c r="I174" s="894"/>
      <c r="J174" s="894"/>
      <c r="K174" s="894"/>
      <c r="L174" s="895"/>
    </row>
    <row r="175" spans="2:15" x14ac:dyDescent="0.25">
      <c r="B175" s="893"/>
      <c r="C175" s="894"/>
      <c r="D175" s="894"/>
      <c r="E175" s="894"/>
      <c r="F175" s="894"/>
      <c r="G175" s="895"/>
      <c r="H175" s="893"/>
      <c r="I175" s="894"/>
      <c r="J175" s="894"/>
      <c r="K175" s="894"/>
      <c r="L175" s="895"/>
    </row>
    <row r="176" spans="2:15" x14ac:dyDescent="0.25">
      <c r="B176" s="893"/>
      <c r="C176" s="894"/>
      <c r="D176" s="894"/>
      <c r="E176" s="894"/>
      <c r="F176" s="894"/>
      <c r="G176" s="895"/>
      <c r="H176" s="893"/>
      <c r="I176" s="894"/>
      <c r="J176" s="894"/>
      <c r="K176" s="894"/>
      <c r="L176" s="895"/>
    </row>
    <row r="177" spans="2:15" x14ac:dyDescent="0.25">
      <c r="B177" s="893"/>
      <c r="C177" s="894"/>
      <c r="D177" s="894"/>
      <c r="E177" s="894"/>
      <c r="F177" s="894"/>
      <c r="G177" s="895"/>
      <c r="H177" s="893"/>
      <c r="I177" s="894"/>
      <c r="J177" s="894"/>
      <c r="K177" s="894"/>
      <c r="L177" s="895"/>
    </row>
    <row r="178" spans="2:15" x14ac:dyDescent="0.25">
      <c r="B178" s="893"/>
      <c r="C178" s="894"/>
      <c r="D178" s="894"/>
      <c r="E178" s="894"/>
      <c r="F178" s="894"/>
      <c r="G178" s="895"/>
      <c r="H178" s="893"/>
      <c r="I178" s="894"/>
      <c r="J178" s="894"/>
      <c r="K178" s="894"/>
      <c r="L178" s="895"/>
      <c r="O178" s="133"/>
    </row>
    <row r="179" spans="2:15" ht="15.75" thickBot="1" x14ac:dyDescent="0.3">
      <c r="B179" s="945"/>
      <c r="C179" s="946"/>
      <c r="D179" s="946"/>
      <c r="E179" s="946"/>
      <c r="F179" s="946"/>
      <c r="G179" s="947"/>
      <c r="H179" s="945"/>
      <c r="I179" s="946"/>
      <c r="J179" s="946"/>
      <c r="K179" s="946"/>
      <c r="L179" s="947"/>
    </row>
    <row r="180" spans="2:15" ht="25.5" customHeight="1" x14ac:dyDescent="0.25">
      <c r="B180" s="1008" t="s">
        <v>1324</v>
      </c>
      <c r="C180" s="1009"/>
      <c r="D180" s="1009"/>
      <c r="E180" s="1009"/>
      <c r="F180" s="1009"/>
      <c r="G180" s="1010"/>
      <c r="H180" s="1017" t="s">
        <v>1325</v>
      </c>
      <c r="I180" s="1018"/>
      <c r="J180" s="1018"/>
      <c r="K180" s="1018"/>
      <c r="L180" s="1018"/>
      <c r="M180" s="1019"/>
    </row>
    <row r="181" spans="2:15" ht="23.25" customHeight="1" thickBot="1" x14ac:dyDescent="0.3">
      <c r="B181" s="1011"/>
      <c r="C181" s="1012"/>
      <c r="D181" s="1012"/>
      <c r="E181" s="1012"/>
      <c r="F181" s="1012"/>
      <c r="G181" s="1013"/>
      <c r="H181" s="1020"/>
      <c r="I181" s="1019"/>
      <c r="J181" s="1019"/>
      <c r="K181" s="1019"/>
      <c r="L181" s="1019"/>
      <c r="M181" s="1019"/>
    </row>
    <row r="182" spans="2:15" ht="15.75" customHeight="1" x14ac:dyDescent="0.25">
      <c r="B182" s="893" t="s">
        <v>451</v>
      </c>
      <c r="C182" s="894"/>
      <c r="D182" s="894"/>
      <c r="E182" s="894"/>
      <c r="F182" s="894"/>
      <c r="G182" s="895"/>
      <c r="H182" s="908" t="s">
        <v>452</v>
      </c>
      <c r="I182" s="909"/>
      <c r="J182" s="909"/>
      <c r="K182" s="909"/>
      <c r="L182" s="910"/>
    </row>
    <row r="183" spans="2:15" x14ac:dyDescent="0.25">
      <c r="B183" s="893"/>
      <c r="C183" s="894"/>
      <c r="D183" s="894"/>
      <c r="E183" s="894"/>
      <c r="F183" s="894"/>
      <c r="G183" s="895"/>
      <c r="H183" s="893"/>
      <c r="I183" s="894"/>
      <c r="J183" s="894"/>
      <c r="K183" s="894"/>
      <c r="L183" s="895"/>
    </row>
    <row r="184" spans="2:15" x14ac:dyDescent="0.25">
      <c r="B184" s="893"/>
      <c r="C184" s="894"/>
      <c r="D184" s="894"/>
      <c r="E184" s="894"/>
      <c r="F184" s="894"/>
      <c r="G184" s="895"/>
      <c r="H184" s="893"/>
      <c r="I184" s="894"/>
      <c r="J184" s="894"/>
      <c r="K184" s="894"/>
      <c r="L184" s="895"/>
    </row>
    <row r="185" spans="2:15" x14ac:dyDescent="0.25">
      <c r="B185" s="893"/>
      <c r="C185" s="894"/>
      <c r="D185" s="894"/>
      <c r="E185" s="894"/>
      <c r="F185" s="894"/>
      <c r="G185" s="895"/>
      <c r="H185" s="893"/>
      <c r="I185" s="894"/>
      <c r="J185" s="894"/>
      <c r="K185" s="894"/>
      <c r="L185" s="895"/>
    </row>
    <row r="186" spans="2:15" x14ac:dyDescent="0.25">
      <c r="B186" s="893"/>
      <c r="C186" s="894"/>
      <c r="D186" s="894"/>
      <c r="E186" s="894"/>
      <c r="F186" s="894"/>
      <c r="G186" s="895"/>
      <c r="H186" s="893"/>
      <c r="I186" s="894"/>
      <c r="J186" s="894"/>
      <c r="K186" s="894"/>
      <c r="L186" s="895"/>
    </row>
    <row r="187" spans="2:15" x14ac:dyDescent="0.25">
      <c r="B187" s="893"/>
      <c r="C187" s="894"/>
      <c r="D187" s="894"/>
      <c r="E187" s="894"/>
      <c r="F187" s="894"/>
      <c r="G187" s="895"/>
      <c r="H187" s="893"/>
      <c r="I187" s="894"/>
      <c r="J187" s="894"/>
      <c r="K187" s="894"/>
      <c r="L187" s="895"/>
    </row>
    <row r="188" spans="2:15" x14ac:dyDescent="0.25">
      <c r="B188" s="893"/>
      <c r="C188" s="894"/>
      <c r="D188" s="894"/>
      <c r="E188" s="894"/>
      <c r="F188" s="894"/>
      <c r="G188" s="895"/>
      <c r="H188" s="893"/>
      <c r="I188" s="894"/>
      <c r="J188" s="894"/>
      <c r="K188" s="894"/>
      <c r="L188" s="895"/>
    </row>
    <row r="189" spans="2:15" x14ac:dyDescent="0.25">
      <c r="B189" s="893"/>
      <c r="C189" s="894"/>
      <c r="D189" s="894"/>
      <c r="E189" s="894"/>
      <c r="F189" s="894"/>
      <c r="G189" s="895"/>
      <c r="H189" s="893"/>
      <c r="I189" s="894"/>
      <c r="J189" s="894"/>
      <c r="K189" s="894"/>
      <c r="L189" s="895"/>
    </row>
    <row r="190" spans="2:15" x14ac:dyDescent="0.25">
      <c r="B190" s="893"/>
      <c r="C190" s="894"/>
      <c r="D190" s="894"/>
      <c r="E190" s="894"/>
      <c r="F190" s="894"/>
      <c r="G190" s="895"/>
      <c r="H190" s="893"/>
      <c r="I190" s="894"/>
      <c r="J190" s="894"/>
      <c r="K190" s="894"/>
      <c r="L190" s="895"/>
    </row>
    <row r="191" spans="2:15" x14ac:dyDescent="0.25">
      <c r="B191" s="893"/>
      <c r="C191" s="894"/>
      <c r="D191" s="894"/>
      <c r="E191" s="894"/>
      <c r="F191" s="894"/>
      <c r="G191" s="895"/>
      <c r="H191" s="893"/>
      <c r="I191" s="894"/>
      <c r="J191" s="894"/>
      <c r="K191" s="894"/>
      <c r="L191" s="895"/>
    </row>
    <row r="192" spans="2:15" x14ac:dyDescent="0.25">
      <c r="B192" s="893"/>
      <c r="C192" s="894"/>
      <c r="D192" s="894"/>
      <c r="E192" s="894"/>
      <c r="F192" s="894"/>
      <c r="G192" s="895"/>
      <c r="H192" s="893"/>
      <c r="I192" s="894"/>
      <c r="J192" s="894"/>
      <c r="K192" s="894"/>
      <c r="L192" s="895"/>
    </row>
    <row r="193" spans="2:16" x14ac:dyDescent="0.25">
      <c r="B193" s="893"/>
      <c r="C193" s="894"/>
      <c r="D193" s="894"/>
      <c r="E193" s="894"/>
      <c r="F193" s="894"/>
      <c r="G193" s="895"/>
      <c r="H193" s="893"/>
      <c r="I193" s="894"/>
      <c r="J193" s="894"/>
      <c r="K193" s="894"/>
      <c r="L193" s="895"/>
    </row>
    <row r="194" spans="2:16" x14ac:dyDescent="0.25">
      <c r="B194" s="893"/>
      <c r="C194" s="894"/>
      <c r="D194" s="894"/>
      <c r="E194" s="894"/>
      <c r="F194" s="894"/>
      <c r="G194" s="895"/>
      <c r="H194" s="893"/>
      <c r="I194" s="894"/>
      <c r="J194" s="894"/>
      <c r="K194" s="894"/>
      <c r="L194" s="895"/>
      <c r="O194" s="133"/>
    </row>
    <row r="195" spans="2:16" ht="15.75" thickBot="1" x14ac:dyDescent="0.3">
      <c r="B195" s="945"/>
      <c r="C195" s="946"/>
      <c r="D195" s="946"/>
      <c r="E195" s="946"/>
      <c r="F195" s="946"/>
      <c r="G195" s="947"/>
      <c r="H195" s="945"/>
      <c r="I195" s="946"/>
      <c r="J195" s="946"/>
      <c r="K195" s="946"/>
      <c r="L195" s="947"/>
    </row>
    <row r="196" spans="2:16" ht="25.5" customHeight="1" x14ac:dyDescent="0.25">
      <c r="B196" s="1008" t="s">
        <v>1326</v>
      </c>
      <c r="C196" s="1009"/>
      <c r="D196" s="1009"/>
      <c r="E196" s="1009"/>
      <c r="F196" s="1009"/>
      <c r="G196" s="1010"/>
      <c r="H196" s="1017" t="s">
        <v>1327</v>
      </c>
      <c r="I196" s="1018"/>
      <c r="J196" s="1018"/>
      <c r="K196" s="1018"/>
      <c r="L196" s="1018"/>
      <c r="M196" s="1019"/>
    </row>
    <row r="197" spans="2:16" ht="23.25" customHeight="1" thickBot="1" x14ac:dyDescent="0.3">
      <c r="B197" s="1011"/>
      <c r="C197" s="1012"/>
      <c r="D197" s="1012"/>
      <c r="E197" s="1012"/>
      <c r="F197" s="1012"/>
      <c r="G197" s="1013"/>
      <c r="H197" s="1020"/>
      <c r="I197" s="1019"/>
      <c r="J197" s="1019"/>
      <c r="K197" s="1019"/>
      <c r="L197" s="1019"/>
      <c r="M197" s="1019"/>
    </row>
    <row r="198" spans="2:16" ht="15.75" customHeight="1" x14ac:dyDescent="0.25">
      <c r="B198" s="893" t="s">
        <v>451</v>
      </c>
      <c r="C198" s="894"/>
      <c r="D198" s="894"/>
      <c r="E198" s="894"/>
      <c r="F198" s="894"/>
      <c r="G198" s="895"/>
      <c r="H198" s="908" t="s">
        <v>452</v>
      </c>
      <c r="I198" s="909"/>
      <c r="J198" s="909"/>
      <c r="K198" s="909"/>
      <c r="L198" s="910"/>
      <c r="P198" s="133"/>
    </row>
    <row r="199" spans="2:16" x14ac:dyDescent="0.25">
      <c r="B199" s="893"/>
      <c r="C199" s="894"/>
      <c r="D199" s="894"/>
      <c r="E199" s="894"/>
      <c r="F199" s="894"/>
      <c r="G199" s="895"/>
      <c r="H199" s="893"/>
      <c r="I199" s="894"/>
      <c r="J199" s="894"/>
      <c r="K199" s="894"/>
      <c r="L199" s="895"/>
    </row>
    <row r="200" spans="2:16" x14ac:dyDescent="0.25">
      <c r="B200" s="893"/>
      <c r="C200" s="894"/>
      <c r="D200" s="894"/>
      <c r="E200" s="894"/>
      <c r="F200" s="894"/>
      <c r="G200" s="895"/>
      <c r="H200" s="893"/>
      <c r="I200" s="894"/>
      <c r="J200" s="894"/>
      <c r="K200" s="894"/>
      <c r="L200" s="895"/>
    </row>
    <row r="201" spans="2:16" x14ac:dyDescent="0.25">
      <c r="B201" s="893"/>
      <c r="C201" s="894"/>
      <c r="D201" s="894"/>
      <c r="E201" s="894"/>
      <c r="F201" s="894"/>
      <c r="G201" s="895"/>
      <c r="H201" s="893"/>
      <c r="I201" s="894"/>
      <c r="J201" s="894"/>
      <c r="K201" s="894"/>
      <c r="L201" s="895"/>
    </row>
    <row r="202" spans="2:16" x14ac:dyDescent="0.25">
      <c r="B202" s="893"/>
      <c r="C202" s="894"/>
      <c r="D202" s="894"/>
      <c r="E202" s="894"/>
      <c r="F202" s="894"/>
      <c r="G202" s="895"/>
      <c r="H202" s="893"/>
      <c r="I202" s="894"/>
      <c r="J202" s="894"/>
      <c r="K202" s="894"/>
      <c r="L202" s="895"/>
    </row>
    <row r="203" spans="2:16" x14ac:dyDescent="0.25">
      <c r="B203" s="893"/>
      <c r="C203" s="894"/>
      <c r="D203" s="894"/>
      <c r="E203" s="894"/>
      <c r="F203" s="894"/>
      <c r="G203" s="895"/>
      <c r="H203" s="893"/>
      <c r="I203" s="894"/>
      <c r="J203" s="894"/>
      <c r="K203" s="894"/>
      <c r="L203" s="895"/>
    </row>
    <row r="204" spans="2:16" x14ac:dyDescent="0.25">
      <c r="B204" s="893"/>
      <c r="C204" s="894"/>
      <c r="D204" s="894"/>
      <c r="E204" s="894"/>
      <c r="F204" s="894"/>
      <c r="G204" s="895"/>
      <c r="H204" s="893"/>
      <c r="I204" s="894"/>
      <c r="J204" s="894"/>
      <c r="K204" s="894"/>
      <c r="L204" s="895"/>
    </row>
    <row r="205" spans="2:16" x14ac:dyDescent="0.25">
      <c r="B205" s="893"/>
      <c r="C205" s="894"/>
      <c r="D205" s="894"/>
      <c r="E205" s="894"/>
      <c r="F205" s="894"/>
      <c r="G205" s="895"/>
      <c r="H205" s="893"/>
      <c r="I205" s="894"/>
      <c r="J205" s="894"/>
      <c r="K205" s="894"/>
      <c r="L205" s="895"/>
    </row>
    <row r="206" spans="2:16" x14ac:dyDescent="0.25">
      <c r="B206" s="893"/>
      <c r="C206" s="894"/>
      <c r="D206" s="894"/>
      <c r="E206" s="894"/>
      <c r="F206" s="894"/>
      <c r="G206" s="895"/>
      <c r="H206" s="893"/>
      <c r="I206" s="894"/>
      <c r="J206" s="894"/>
      <c r="K206" s="894"/>
      <c r="L206" s="895"/>
    </row>
    <row r="207" spans="2:16" x14ac:dyDescent="0.25">
      <c r="B207" s="893"/>
      <c r="C207" s="894"/>
      <c r="D207" s="894"/>
      <c r="E207" s="894"/>
      <c r="F207" s="894"/>
      <c r="G207" s="895"/>
      <c r="H207" s="893"/>
      <c r="I207" s="894"/>
      <c r="J207" s="894"/>
      <c r="K207" s="894"/>
      <c r="L207" s="895"/>
    </row>
    <row r="208" spans="2:16" x14ac:dyDescent="0.25">
      <c r="B208" s="893"/>
      <c r="C208" s="894"/>
      <c r="D208" s="894"/>
      <c r="E208" s="894"/>
      <c r="F208" s="894"/>
      <c r="G208" s="895"/>
      <c r="H208" s="893"/>
      <c r="I208" s="894"/>
      <c r="J208" s="894"/>
      <c r="K208" s="894"/>
      <c r="L208" s="895"/>
    </row>
    <row r="209" spans="2:15" x14ac:dyDescent="0.25">
      <c r="B209" s="893"/>
      <c r="C209" s="894"/>
      <c r="D209" s="894"/>
      <c r="E209" s="894"/>
      <c r="F209" s="894"/>
      <c r="G209" s="895"/>
      <c r="H209" s="893"/>
      <c r="I209" s="894"/>
      <c r="J209" s="894"/>
      <c r="K209" s="894"/>
      <c r="L209" s="895"/>
    </row>
    <row r="210" spans="2:15" x14ac:dyDescent="0.25">
      <c r="B210" s="893"/>
      <c r="C210" s="894"/>
      <c r="D210" s="894"/>
      <c r="E210" s="894"/>
      <c r="F210" s="894"/>
      <c r="G210" s="895"/>
      <c r="H210" s="893"/>
      <c r="I210" s="894"/>
      <c r="J210" s="894"/>
      <c r="K210" s="894"/>
      <c r="L210" s="895"/>
      <c r="O210" s="133"/>
    </row>
    <row r="211" spans="2:15" ht="15.75" thickBot="1" x14ac:dyDescent="0.3">
      <c r="B211" s="945"/>
      <c r="C211" s="946"/>
      <c r="D211" s="946"/>
      <c r="E211" s="946"/>
      <c r="F211" s="946"/>
      <c r="G211" s="947"/>
      <c r="H211" s="945"/>
      <c r="I211" s="946"/>
      <c r="J211" s="946"/>
      <c r="K211" s="946"/>
      <c r="L211" s="947"/>
    </row>
    <row r="212" spans="2:15" ht="25.5" customHeight="1" x14ac:dyDescent="0.25">
      <c r="B212" s="1008" t="s">
        <v>1328</v>
      </c>
      <c r="C212" s="1009"/>
      <c r="D212" s="1009"/>
      <c r="E212" s="1009"/>
      <c r="F212" s="1009"/>
      <c r="G212" s="1010"/>
      <c r="H212" s="1017" t="s">
        <v>1329</v>
      </c>
      <c r="I212" s="1018"/>
      <c r="J212" s="1018"/>
      <c r="K212" s="1018"/>
      <c r="L212" s="1018"/>
      <c r="M212" s="1019"/>
    </row>
    <row r="213" spans="2:15" ht="23.25" customHeight="1" thickBot="1" x14ac:dyDescent="0.3">
      <c r="B213" s="1011"/>
      <c r="C213" s="1012"/>
      <c r="D213" s="1012"/>
      <c r="E213" s="1012"/>
      <c r="F213" s="1012"/>
      <c r="G213" s="1013"/>
      <c r="H213" s="1020"/>
      <c r="I213" s="1019"/>
      <c r="J213" s="1019"/>
      <c r="K213" s="1019"/>
      <c r="L213" s="1019"/>
      <c r="M213" s="1019"/>
    </row>
    <row r="214" spans="2:15" ht="15.75" customHeight="1" x14ac:dyDescent="0.25">
      <c r="B214" s="893" t="s">
        <v>451</v>
      </c>
      <c r="C214" s="894"/>
      <c r="D214" s="894"/>
      <c r="E214" s="894"/>
      <c r="F214" s="894"/>
      <c r="G214" s="895"/>
      <c r="H214" s="908" t="s">
        <v>452</v>
      </c>
      <c r="I214" s="909"/>
      <c r="J214" s="909"/>
      <c r="K214" s="909"/>
      <c r="L214" s="910"/>
    </row>
    <row r="215" spans="2:15" x14ac:dyDescent="0.25">
      <c r="B215" s="893"/>
      <c r="C215" s="894"/>
      <c r="D215" s="894"/>
      <c r="E215" s="894"/>
      <c r="F215" s="894"/>
      <c r="G215" s="895"/>
      <c r="H215" s="893"/>
      <c r="I215" s="894"/>
      <c r="J215" s="894"/>
      <c r="K215" s="894"/>
      <c r="L215" s="895"/>
    </row>
    <row r="216" spans="2:15" x14ac:dyDescent="0.25">
      <c r="B216" s="893"/>
      <c r="C216" s="894"/>
      <c r="D216" s="894"/>
      <c r="E216" s="894"/>
      <c r="F216" s="894"/>
      <c r="G216" s="895"/>
      <c r="H216" s="893"/>
      <c r="I216" s="894"/>
      <c r="J216" s="894"/>
      <c r="K216" s="894"/>
      <c r="L216" s="895"/>
    </row>
    <row r="217" spans="2:15" x14ac:dyDescent="0.25">
      <c r="B217" s="893"/>
      <c r="C217" s="894"/>
      <c r="D217" s="894"/>
      <c r="E217" s="894"/>
      <c r="F217" s="894"/>
      <c r="G217" s="895"/>
      <c r="H217" s="893"/>
      <c r="I217" s="894"/>
      <c r="J217" s="894"/>
      <c r="K217" s="894"/>
      <c r="L217" s="895"/>
    </row>
    <row r="218" spans="2:15" x14ac:dyDescent="0.25">
      <c r="B218" s="893"/>
      <c r="C218" s="894"/>
      <c r="D218" s="894"/>
      <c r="E218" s="894"/>
      <c r="F218" s="894"/>
      <c r="G218" s="895"/>
      <c r="H218" s="893"/>
      <c r="I218" s="894"/>
      <c r="J218" s="894"/>
      <c r="K218" s="894"/>
      <c r="L218" s="895"/>
    </row>
    <row r="219" spans="2:15" x14ac:dyDescent="0.25">
      <c r="B219" s="893"/>
      <c r="C219" s="894"/>
      <c r="D219" s="894"/>
      <c r="E219" s="894"/>
      <c r="F219" s="894"/>
      <c r="G219" s="895"/>
      <c r="H219" s="893"/>
      <c r="I219" s="894"/>
      <c r="J219" s="894"/>
      <c r="K219" s="894"/>
      <c r="L219" s="895"/>
    </row>
    <row r="220" spans="2:15" x14ac:dyDescent="0.25">
      <c r="B220" s="893"/>
      <c r="C220" s="894"/>
      <c r="D220" s="894"/>
      <c r="E220" s="894"/>
      <c r="F220" s="894"/>
      <c r="G220" s="895"/>
      <c r="H220" s="893"/>
      <c r="I220" s="894"/>
      <c r="J220" s="894"/>
      <c r="K220" s="894"/>
      <c r="L220" s="895"/>
    </row>
    <row r="221" spans="2:15" x14ac:dyDescent="0.25">
      <c r="B221" s="893"/>
      <c r="C221" s="894"/>
      <c r="D221" s="894"/>
      <c r="E221" s="894"/>
      <c r="F221" s="894"/>
      <c r="G221" s="895"/>
      <c r="H221" s="893"/>
      <c r="I221" s="894"/>
      <c r="J221" s="894"/>
      <c r="K221" s="894"/>
      <c r="L221" s="895"/>
    </row>
    <row r="222" spans="2:15" x14ac:dyDescent="0.25">
      <c r="B222" s="893"/>
      <c r="C222" s="894"/>
      <c r="D222" s="894"/>
      <c r="E222" s="894"/>
      <c r="F222" s="894"/>
      <c r="G222" s="895"/>
      <c r="H222" s="893"/>
      <c r="I222" s="894"/>
      <c r="J222" s="894"/>
      <c r="K222" s="894"/>
      <c r="L222" s="895"/>
    </row>
    <row r="223" spans="2:15" x14ac:dyDescent="0.25">
      <c r="B223" s="893"/>
      <c r="C223" s="894"/>
      <c r="D223" s="894"/>
      <c r="E223" s="894"/>
      <c r="F223" s="894"/>
      <c r="G223" s="895"/>
      <c r="H223" s="893"/>
      <c r="I223" s="894"/>
      <c r="J223" s="894"/>
      <c r="K223" s="894"/>
      <c r="L223" s="895"/>
    </row>
    <row r="224" spans="2:15" x14ac:dyDescent="0.25">
      <c r="B224" s="893"/>
      <c r="C224" s="894"/>
      <c r="D224" s="894"/>
      <c r="E224" s="894"/>
      <c r="F224" s="894"/>
      <c r="G224" s="895"/>
      <c r="H224" s="893"/>
      <c r="I224" s="894"/>
      <c r="J224" s="894"/>
      <c r="K224" s="894"/>
      <c r="L224" s="895"/>
    </row>
    <row r="225" spans="2:15" x14ac:dyDescent="0.25">
      <c r="B225" s="893"/>
      <c r="C225" s="894"/>
      <c r="D225" s="894"/>
      <c r="E225" s="894"/>
      <c r="F225" s="894"/>
      <c r="G225" s="895"/>
      <c r="H225" s="893"/>
      <c r="I225" s="894"/>
      <c r="J225" s="894"/>
      <c r="K225" s="894"/>
      <c r="L225" s="895"/>
    </row>
    <row r="226" spans="2:15" x14ac:dyDescent="0.25">
      <c r="B226" s="893"/>
      <c r="C226" s="894"/>
      <c r="D226" s="894"/>
      <c r="E226" s="894"/>
      <c r="F226" s="894"/>
      <c r="G226" s="895"/>
      <c r="H226" s="893"/>
      <c r="I226" s="894"/>
      <c r="J226" s="894"/>
      <c r="K226" s="894"/>
      <c r="L226" s="895"/>
      <c r="O226" s="133"/>
    </row>
    <row r="227" spans="2:15" ht="15.75" thickBot="1" x14ac:dyDescent="0.3">
      <c r="B227" s="945"/>
      <c r="C227" s="946"/>
      <c r="D227" s="946"/>
      <c r="E227" s="946"/>
      <c r="F227" s="946"/>
      <c r="G227" s="947"/>
      <c r="H227" s="945"/>
      <c r="I227" s="946"/>
      <c r="J227" s="946"/>
      <c r="K227" s="946"/>
      <c r="L227" s="947"/>
    </row>
    <row r="228" spans="2:15" ht="25.5" customHeight="1" x14ac:dyDescent="0.25">
      <c r="B228" s="1008" t="s">
        <v>1329</v>
      </c>
      <c r="C228" s="1009"/>
      <c r="D228" s="1009"/>
      <c r="E228" s="1009"/>
      <c r="F228" s="1009"/>
      <c r="G228" s="1010"/>
      <c r="H228" s="1017" t="s">
        <v>1329</v>
      </c>
      <c r="I228" s="1018"/>
      <c r="J228" s="1018"/>
      <c r="K228" s="1018"/>
      <c r="L228" s="1018"/>
      <c r="M228" s="1019"/>
    </row>
    <row r="229" spans="2:15" ht="23.25" customHeight="1" thickBot="1" x14ac:dyDescent="0.3">
      <c r="B229" s="1011"/>
      <c r="C229" s="1012"/>
      <c r="D229" s="1012"/>
      <c r="E229" s="1012"/>
      <c r="F229" s="1012"/>
      <c r="G229" s="1013"/>
      <c r="H229" s="1020"/>
      <c r="I229" s="1019"/>
      <c r="J229" s="1019"/>
      <c r="K229" s="1019"/>
      <c r="L229" s="1019"/>
      <c r="M229" s="1019"/>
    </row>
    <row r="230" spans="2:15" ht="15.75" customHeight="1" x14ac:dyDescent="0.25">
      <c r="B230" s="872"/>
      <c r="C230" s="873"/>
      <c r="D230" s="873"/>
      <c r="E230" s="873"/>
      <c r="F230" s="873"/>
      <c r="G230" s="874"/>
      <c r="H230" s="872"/>
      <c r="I230" s="873"/>
      <c r="J230" s="873"/>
      <c r="K230" s="873"/>
      <c r="L230" s="874"/>
    </row>
    <row r="231" spans="2:15" x14ac:dyDescent="0.25">
      <c r="B231" s="875"/>
      <c r="C231" s="876"/>
      <c r="D231" s="876"/>
      <c r="E231" s="876"/>
      <c r="F231" s="876"/>
      <c r="G231" s="877"/>
      <c r="H231" s="875"/>
      <c r="I231" s="876"/>
      <c r="J231" s="876"/>
      <c r="K231" s="876"/>
      <c r="L231" s="877"/>
    </row>
    <row r="232" spans="2:15" x14ac:dyDescent="0.25">
      <c r="B232" s="875"/>
      <c r="C232" s="876"/>
      <c r="D232" s="876"/>
      <c r="E232" s="876"/>
      <c r="F232" s="876"/>
      <c r="G232" s="877"/>
      <c r="H232" s="875"/>
      <c r="I232" s="876"/>
      <c r="J232" s="876"/>
      <c r="K232" s="876"/>
      <c r="L232" s="877"/>
    </row>
    <row r="233" spans="2:15" x14ac:dyDescent="0.25">
      <c r="B233" s="875"/>
      <c r="C233" s="876"/>
      <c r="D233" s="876"/>
      <c r="E233" s="876"/>
      <c r="F233" s="876"/>
      <c r="G233" s="877"/>
      <c r="H233" s="875"/>
      <c r="I233" s="876"/>
      <c r="J233" s="876"/>
      <c r="K233" s="876"/>
      <c r="L233" s="877"/>
    </row>
    <row r="234" spans="2:15" x14ac:dyDescent="0.25">
      <c r="B234" s="875"/>
      <c r="C234" s="876"/>
      <c r="D234" s="876"/>
      <c r="E234" s="876"/>
      <c r="F234" s="876"/>
      <c r="G234" s="877"/>
      <c r="H234" s="875"/>
      <c r="I234" s="876"/>
      <c r="J234" s="876"/>
      <c r="K234" s="876"/>
      <c r="L234" s="877"/>
    </row>
    <row r="235" spans="2:15" x14ac:dyDescent="0.25">
      <c r="B235" s="875"/>
      <c r="C235" s="876"/>
      <c r="D235" s="876"/>
      <c r="E235" s="876"/>
      <c r="F235" s="876"/>
      <c r="G235" s="877"/>
      <c r="H235" s="875"/>
      <c r="I235" s="876"/>
      <c r="J235" s="876"/>
      <c r="K235" s="876"/>
      <c r="L235" s="877"/>
    </row>
    <row r="236" spans="2:15" x14ac:dyDescent="0.25">
      <c r="B236" s="875"/>
      <c r="C236" s="876"/>
      <c r="D236" s="876"/>
      <c r="E236" s="876"/>
      <c r="F236" s="876"/>
      <c r="G236" s="877"/>
      <c r="H236" s="875"/>
      <c r="I236" s="876"/>
      <c r="J236" s="876"/>
      <c r="K236" s="876"/>
      <c r="L236" s="877"/>
    </row>
    <row r="237" spans="2:15" x14ac:dyDescent="0.25">
      <c r="B237" s="875"/>
      <c r="C237" s="876"/>
      <c r="D237" s="876"/>
      <c r="E237" s="876"/>
      <c r="F237" s="876"/>
      <c r="G237" s="877"/>
      <c r="H237" s="875"/>
      <c r="I237" s="876"/>
      <c r="J237" s="876"/>
      <c r="K237" s="876"/>
      <c r="L237" s="877"/>
    </row>
    <row r="238" spans="2:15" x14ac:dyDescent="0.25">
      <c r="B238" s="875"/>
      <c r="C238" s="876"/>
      <c r="D238" s="876"/>
      <c r="E238" s="876"/>
      <c r="F238" s="876"/>
      <c r="G238" s="877"/>
      <c r="H238" s="875"/>
      <c r="I238" s="876"/>
      <c r="J238" s="876"/>
      <c r="K238" s="876"/>
      <c r="L238" s="877"/>
    </row>
    <row r="239" spans="2:15" x14ac:dyDescent="0.25">
      <c r="B239" s="875"/>
      <c r="C239" s="876"/>
      <c r="D239" s="876"/>
      <c r="E239" s="876"/>
      <c r="F239" s="876"/>
      <c r="G239" s="877"/>
      <c r="H239" s="875"/>
      <c r="I239" s="876"/>
      <c r="J239" s="876"/>
      <c r="K239" s="876"/>
      <c r="L239" s="877"/>
    </row>
    <row r="240" spans="2:15" x14ac:dyDescent="0.25">
      <c r="B240" s="875"/>
      <c r="C240" s="876"/>
      <c r="D240" s="876"/>
      <c r="E240" s="876"/>
      <c r="F240" s="876"/>
      <c r="G240" s="877"/>
      <c r="H240" s="875"/>
      <c r="I240" s="876"/>
      <c r="J240" s="876"/>
      <c r="K240" s="876"/>
      <c r="L240" s="877"/>
    </row>
    <row r="241" spans="2:12" x14ac:dyDescent="0.25">
      <c r="B241" s="875"/>
      <c r="C241" s="876"/>
      <c r="D241" s="876"/>
      <c r="E241" s="876"/>
      <c r="F241" s="876"/>
      <c r="G241" s="877"/>
      <c r="H241" s="875"/>
      <c r="I241" s="876"/>
      <c r="J241" s="876"/>
      <c r="K241" s="876"/>
      <c r="L241" s="877"/>
    </row>
    <row r="242" spans="2:12" x14ac:dyDescent="0.25">
      <c r="B242" s="875"/>
      <c r="C242" s="876"/>
      <c r="D242" s="876"/>
      <c r="E242" s="876"/>
      <c r="F242" s="876"/>
      <c r="G242" s="877"/>
      <c r="H242" s="875"/>
      <c r="I242" s="876"/>
      <c r="J242" s="876"/>
      <c r="K242" s="876"/>
      <c r="L242" s="877"/>
    </row>
    <row r="243" spans="2:12" ht="15.75" thickBot="1" x14ac:dyDescent="0.3">
      <c r="B243" s="1021"/>
      <c r="C243" s="1022"/>
      <c r="D243" s="1022"/>
      <c r="E243" s="1022"/>
      <c r="F243" s="1022"/>
      <c r="G243" s="1023"/>
      <c r="H243" s="1021"/>
      <c r="I243" s="1022"/>
      <c r="J243" s="1022"/>
      <c r="K243" s="1022"/>
      <c r="L243" s="1023"/>
    </row>
    <row r="244" spans="2:12" x14ac:dyDescent="0.25">
      <c r="B244" s="1024" t="s">
        <v>1329</v>
      </c>
      <c r="C244" s="1025"/>
      <c r="D244" s="1025"/>
      <c r="E244" s="1025"/>
      <c r="F244" s="1025"/>
      <c r="G244" s="1026"/>
      <c r="H244" s="1020" t="s">
        <v>1329</v>
      </c>
      <c r="I244" s="1019"/>
      <c r="J244" s="1019"/>
      <c r="K244" s="1019"/>
      <c r="L244" s="1019"/>
    </row>
    <row r="245" spans="2:12" ht="30" customHeight="1" thickBot="1" x14ac:dyDescent="0.3">
      <c r="B245" s="1027"/>
      <c r="C245" s="1028"/>
      <c r="D245" s="1028"/>
      <c r="E245" s="1028"/>
      <c r="F245" s="1028"/>
      <c r="G245" s="1029"/>
      <c r="H245" s="1020"/>
      <c r="I245" s="1019"/>
      <c r="J245" s="1019"/>
      <c r="K245" s="1019"/>
      <c r="L245" s="1019"/>
    </row>
    <row r="246" spans="2:12" ht="15.75" customHeight="1" x14ac:dyDescent="0.25">
      <c r="B246" s="872"/>
      <c r="C246" s="873"/>
      <c r="D246" s="873"/>
      <c r="E246" s="873"/>
      <c r="F246" s="873"/>
      <c r="G246" s="874"/>
      <c r="H246" s="872"/>
      <c r="I246" s="873"/>
      <c r="J246" s="873"/>
      <c r="K246" s="873"/>
      <c r="L246" s="874"/>
    </row>
    <row r="247" spans="2:12" x14ac:dyDescent="0.25">
      <c r="B247" s="875"/>
      <c r="C247" s="876"/>
      <c r="D247" s="876"/>
      <c r="E247" s="876"/>
      <c r="F247" s="876"/>
      <c r="G247" s="877"/>
      <c r="H247" s="875"/>
      <c r="I247" s="876"/>
      <c r="J247" s="876"/>
      <c r="K247" s="876"/>
      <c r="L247" s="877"/>
    </row>
    <row r="248" spans="2:12" x14ac:dyDescent="0.25">
      <c r="B248" s="875"/>
      <c r="C248" s="876"/>
      <c r="D248" s="876"/>
      <c r="E248" s="876"/>
      <c r="F248" s="876"/>
      <c r="G248" s="877"/>
      <c r="H248" s="875"/>
      <c r="I248" s="876"/>
      <c r="J248" s="876"/>
      <c r="K248" s="876"/>
      <c r="L248" s="877"/>
    </row>
    <row r="249" spans="2:12" x14ac:dyDescent="0.25">
      <c r="B249" s="875"/>
      <c r="C249" s="876"/>
      <c r="D249" s="876"/>
      <c r="E249" s="876"/>
      <c r="F249" s="876"/>
      <c r="G249" s="877"/>
      <c r="H249" s="875"/>
      <c r="I249" s="876"/>
      <c r="J249" s="876"/>
      <c r="K249" s="876"/>
      <c r="L249" s="877"/>
    </row>
    <row r="250" spans="2:12" x14ac:dyDescent="0.25">
      <c r="B250" s="875"/>
      <c r="C250" s="876"/>
      <c r="D250" s="876"/>
      <c r="E250" s="876"/>
      <c r="F250" s="876"/>
      <c r="G250" s="877"/>
      <c r="H250" s="875"/>
      <c r="I250" s="876"/>
      <c r="J250" s="876"/>
      <c r="K250" s="876"/>
      <c r="L250" s="877"/>
    </row>
    <row r="251" spans="2:12" x14ac:dyDescent="0.25">
      <c r="B251" s="875"/>
      <c r="C251" s="876"/>
      <c r="D251" s="876"/>
      <c r="E251" s="876"/>
      <c r="F251" s="876"/>
      <c r="G251" s="877"/>
      <c r="H251" s="875"/>
      <c r="I251" s="876"/>
      <c r="J251" s="876"/>
      <c r="K251" s="876"/>
      <c r="L251" s="877"/>
    </row>
    <row r="252" spans="2:12" x14ac:dyDescent="0.25">
      <c r="B252" s="875"/>
      <c r="C252" s="876"/>
      <c r="D252" s="876"/>
      <c r="E252" s="876"/>
      <c r="F252" s="876"/>
      <c r="G252" s="877"/>
      <c r="H252" s="875"/>
      <c r="I252" s="876"/>
      <c r="J252" s="876"/>
      <c r="K252" s="876"/>
      <c r="L252" s="877"/>
    </row>
    <row r="253" spans="2:12" x14ac:dyDescent="0.25">
      <c r="B253" s="875"/>
      <c r="C253" s="876"/>
      <c r="D253" s="876"/>
      <c r="E253" s="876"/>
      <c r="F253" s="876"/>
      <c r="G253" s="877"/>
      <c r="H253" s="875"/>
      <c r="I253" s="876"/>
      <c r="J253" s="876"/>
      <c r="K253" s="876"/>
      <c r="L253" s="877"/>
    </row>
    <row r="254" spans="2:12" x14ac:dyDescent="0.25">
      <c r="B254" s="875"/>
      <c r="C254" s="876"/>
      <c r="D254" s="876"/>
      <c r="E254" s="876"/>
      <c r="F254" s="876"/>
      <c r="G254" s="877"/>
      <c r="H254" s="875"/>
      <c r="I254" s="876"/>
      <c r="J254" s="876"/>
      <c r="K254" s="876"/>
      <c r="L254" s="877"/>
    </row>
    <row r="255" spans="2:12" x14ac:dyDescent="0.25">
      <c r="B255" s="875"/>
      <c r="C255" s="876"/>
      <c r="D255" s="876"/>
      <c r="E255" s="876"/>
      <c r="F255" s="876"/>
      <c r="G255" s="877"/>
      <c r="H255" s="875"/>
      <c r="I255" s="876"/>
      <c r="J255" s="876"/>
      <c r="K255" s="876"/>
      <c r="L255" s="877"/>
    </row>
    <row r="256" spans="2:12" x14ac:dyDescent="0.25">
      <c r="B256" s="875"/>
      <c r="C256" s="876"/>
      <c r="D256" s="876"/>
      <c r="E256" s="876"/>
      <c r="F256" s="876"/>
      <c r="G256" s="877"/>
      <c r="H256" s="875"/>
      <c r="I256" s="876"/>
      <c r="J256" s="876"/>
      <c r="K256" s="876"/>
      <c r="L256" s="877"/>
    </row>
    <row r="257" spans="2:12" x14ac:dyDescent="0.25">
      <c r="B257" s="875"/>
      <c r="C257" s="876"/>
      <c r="D257" s="876"/>
      <c r="E257" s="876"/>
      <c r="F257" s="876"/>
      <c r="G257" s="877"/>
      <c r="H257" s="875"/>
      <c r="I257" s="876"/>
      <c r="J257" s="876"/>
      <c r="K257" s="876"/>
      <c r="L257" s="877"/>
    </row>
    <row r="258" spans="2:12" x14ac:dyDescent="0.25">
      <c r="B258" s="875"/>
      <c r="C258" s="876"/>
      <c r="D258" s="876"/>
      <c r="E258" s="876"/>
      <c r="F258" s="876"/>
      <c r="G258" s="877"/>
      <c r="H258" s="875"/>
      <c r="I258" s="876"/>
      <c r="J258" s="876"/>
      <c r="K258" s="876"/>
      <c r="L258" s="877"/>
    </row>
    <row r="259" spans="2:12" ht="15.75" thickBot="1" x14ac:dyDescent="0.3">
      <c r="B259" s="1021"/>
      <c r="C259" s="1022"/>
      <c r="D259" s="1022"/>
      <c r="E259" s="1022"/>
      <c r="F259" s="1022"/>
      <c r="G259" s="1023"/>
      <c r="H259" s="1021"/>
      <c r="I259" s="1022"/>
      <c r="J259" s="1022"/>
      <c r="K259" s="1022"/>
      <c r="L259" s="1023"/>
    </row>
    <row r="260" spans="2:12" x14ac:dyDescent="0.25">
      <c r="B260" s="1024" t="s">
        <v>1330</v>
      </c>
      <c r="C260" s="1025"/>
      <c r="D260" s="1025"/>
      <c r="E260" s="1025"/>
      <c r="F260" s="1025"/>
      <c r="G260" s="1026"/>
      <c r="H260" s="1020" t="s">
        <v>1331</v>
      </c>
      <c r="I260" s="1019"/>
      <c r="J260" s="1019"/>
      <c r="K260" s="1019"/>
      <c r="L260" s="1019"/>
    </row>
    <row r="261" spans="2:12" ht="30" customHeight="1" thickBot="1" x14ac:dyDescent="0.3">
      <c r="B261" s="1027"/>
      <c r="C261" s="1028"/>
      <c r="D261" s="1028"/>
      <c r="E261" s="1028"/>
      <c r="F261" s="1028"/>
      <c r="G261" s="1029"/>
      <c r="H261" s="1020"/>
      <c r="I261" s="1019"/>
      <c r="J261" s="1019"/>
      <c r="K261" s="1019"/>
      <c r="L261" s="1019"/>
    </row>
  </sheetData>
  <mergeCells count="71">
    <mergeCell ref="B246:G259"/>
    <mergeCell ref="H246:L259"/>
    <mergeCell ref="B260:G261"/>
    <mergeCell ref="H260:L261"/>
    <mergeCell ref="B228:G229"/>
    <mergeCell ref="H228:M229"/>
    <mergeCell ref="B230:G243"/>
    <mergeCell ref="H230:L243"/>
    <mergeCell ref="B244:G245"/>
    <mergeCell ref="H244:L245"/>
    <mergeCell ref="B198:G211"/>
    <mergeCell ref="H198:L211"/>
    <mergeCell ref="B212:G213"/>
    <mergeCell ref="H212:M213"/>
    <mergeCell ref="B214:G227"/>
    <mergeCell ref="H214:L227"/>
    <mergeCell ref="B180:G181"/>
    <mergeCell ref="H180:M181"/>
    <mergeCell ref="B182:G195"/>
    <mergeCell ref="H182:L195"/>
    <mergeCell ref="B196:G197"/>
    <mergeCell ref="H196:M197"/>
    <mergeCell ref="B150:G163"/>
    <mergeCell ref="H150:L163"/>
    <mergeCell ref="B164:G165"/>
    <mergeCell ref="H164:M165"/>
    <mergeCell ref="B166:G179"/>
    <mergeCell ref="H166:L179"/>
    <mergeCell ref="B132:G133"/>
    <mergeCell ref="H132:M133"/>
    <mergeCell ref="B134:G147"/>
    <mergeCell ref="H134:L147"/>
    <mergeCell ref="B148:G149"/>
    <mergeCell ref="H148:M149"/>
    <mergeCell ref="B102:G115"/>
    <mergeCell ref="H102:L115"/>
    <mergeCell ref="B116:G117"/>
    <mergeCell ref="H116:M117"/>
    <mergeCell ref="B118:G131"/>
    <mergeCell ref="H118:L131"/>
    <mergeCell ref="B84:G85"/>
    <mergeCell ref="H84:M85"/>
    <mergeCell ref="B86:G99"/>
    <mergeCell ref="H86:L99"/>
    <mergeCell ref="B100:G101"/>
    <mergeCell ref="H100:M101"/>
    <mergeCell ref="B54:G67"/>
    <mergeCell ref="H54:L67"/>
    <mergeCell ref="B68:G69"/>
    <mergeCell ref="H68:M69"/>
    <mergeCell ref="B70:G83"/>
    <mergeCell ref="H70:L83"/>
    <mergeCell ref="B36:G37"/>
    <mergeCell ref="H36:M37"/>
    <mergeCell ref="B38:G51"/>
    <mergeCell ref="H38:L51"/>
    <mergeCell ref="B52:G53"/>
    <mergeCell ref="H52:M53"/>
    <mergeCell ref="B6:G19"/>
    <mergeCell ref="H6:L19"/>
    <mergeCell ref="B20:G21"/>
    <mergeCell ref="H20:M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41" orientation="portrait" r:id="rId1"/>
  <headerFooter>
    <oddFooter>Página &amp;P&amp;R&amp;A</oddFooter>
  </headerFooter>
  <rowBreaks count="1" manualBreakCount="1">
    <brk id="184" min="1" max="11" man="1"/>
  </row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K519"/>
  <sheetViews>
    <sheetView view="pageBreakPreview" zoomScaleNormal="100" zoomScaleSheetLayoutView="100" workbookViewId="0">
      <selection activeCell="M149" sqref="M149"/>
    </sheetView>
  </sheetViews>
  <sheetFormatPr baseColWidth="10" defaultColWidth="11.5703125" defaultRowHeight="15" x14ac:dyDescent="0.25"/>
  <cols>
    <col min="1" max="4" width="11.5703125" style="128"/>
    <col min="5" max="5" width="13.42578125" style="128" customWidth="1"/>
    <col min="6" max="6" width="7.42578125" style="128" customWidth="1"/>
    <col min="7" max="7" width="11.5703125" style="128"/>
    <col min="8" max="8" width="20" style="128" customWidth="1"/>
    <col min="9" max="16384" width="11.5703125" style="128"/>
  </cols>
  <sheetData>
    <row r="1" spans="1:11" x14ac:dyDescent="0.25">
      <c r="A1" s="952" t="s">
        <v>251</v>
      </c>
      <c r="B1" s="878"/>
      <c r="C1" s="878"/>
      <c r="D1" s="878"/>
      <c r="E1" s="878"/>
      <c r="F1" s="878"/>
      <c r="G1" s="878"/>
      <c r="H1" s="878"/>
      <c r="I1" s="878"/>
      <c r="J1" s="878"/>
      <c r="K1" s="924"/>
    </row>
    <row r="2" spans="1:11" ht="28.5" customHeight="1" x14ac:dyDescent="0.25">
      <c r="A2" s="953"/>
      <c r="B2" s="879"/>
      <c r="C2" s="879"/>
      <c r="D2" s="879"/>
      <c r="E2" s="879"/>
      <c r="F2" s="879"/>
      <c r="G2" s="879"/>
      <c r="H2" s="879"/>
      <c r="I2" s="879"/>
      <c r="J2" s="879"/>
      <c r="K2" s="926"/>
    </row>
    <row r="3" spans="1:11" x14ac:dyDescent="0.25">
      <c r="A3" s="929" t="s">
        <v>289</v>
      </c>
      <c r="B3" s="927"/>
      <c r="C3" s="927"/>
      <c r="D3" s="928"/>
      <c r="E3" s="97">
        <v>44287</v>
      </c>
      <c r="F3" s="929" t="s">
        <v>290</v>
      </c>
      <c r="G3" s="927"/>
      <c r="H3" s="928"/>
      <c r="I3" s="930">
        <v>44293</v>
      </c>
      <c r="J3" s="927"/>
      <c r="K3" s="928"/>
    </row>
    <row r="4" spans="1:11" ht="24" x14ac:dyDescent="0.25">
      <c r="A4" s="956" t="s">
        <v>250</v>
      </c>
      <c r="B4" s="931"/>
      <c r="C4" s="931"/>
      <c r="D4" s="931"/>
      <c r="E4" s="931"/>
      <c r="F4" s="931"/>
      <c r="G4" s="932"/>
      <c r="H4" s="343" t="s">
        <v>488</v>
      </c>
      <c r="I4" s="343" t="s">
        <v>2</v>
      </c>
      <c r="J4" s="891" t="s">
        <v>0</v>
      </c>
      <c r="K4" s="935"/>
    </row>
    <row r="5" spans="1:11" ht="24.75" thickBot="1" x14ac:dyDescent="0.3">
      <c r="A5" s="1042"/>
      <c r="B5" s="933"/>
      <c r="C5" s="933"/>
      <c r="D5" s="933"/>
      <c r="E5" s="933"/>
      <c r="F5" s="933"/>
      <c r="G5" s="934"/>
      <c r="H5" s="270" t="s">
        <v>489</v>
      </c>
      <c r="I5" s="343">
        <v>2</v>
      </c>
      <c r="J5" s="891" t="s">
        <v>291</v>
      </c>
      <c r="K5" s="935"/>
    </row>
    <row r="6" spans="1:11" ht="15.75" hidden="1" thickBot="1" x14ac:dyDescent="0.3">
      <c r="A6" s="893" t="s">
        <v>451</v>
      </c>
      <c r="B6" s="894"/>
      <c r="C6" s="894"/>
      <c r="D6" s="894"/>
      <c r="E6" s="894"/>
      <c r="F6" s="895"/>
      <c r="G6" s="893" t="s">
        <v>452</v>
      </c>
      <c r="H6" s="894"/>
      <c r="I6" s="894"/>
      <c r="J6" s="894"/>
      <c r="K6" s="895"/>
    </row>
    <row r="7" spans="1:11" ht="15.75" hidden="1" thickBot="1" x14ac:dyDescent="0.3">
      <c r="A7" s="893"/>
      <c r="B7" s="894"/>
      <c r="C7" s="894"/>
      <c r="D7" s="894"/>
      <c r="E7" s="894"/>
      <c r="F7" s="895"/>
      <c r="G7" s="893"/>
      <c r="H7" s="894"/>
      <c r="I7" s="894"/>
      <c r="J7" s="894"/>
      <c r="K7" s="895"/>
    </row>
    <row r="8" spans="1:11" ht="15.75" hidden="1" thickBot="1" x14ac:dyDescent="0.3">
      <c r="A8" s="893"/>
      <c r="B8" s="894"/>
      <c r="C8" s="894"/>
      <c r="D8" s="894"/>
      <c r="E8" s="894"/>
      <c r="F8" s="895"/>
      <c r="G8" s="893"/>
      <c r="H8" s="894"/>
      <c r="I8" s="894"/>
      <c r="J8" s="894"/>
      <c r="K8" s="895"/>
    </row>
    <row r="9" spans="1:11" ht="15.75" hidden="1" thickBot="1" x14ac:dyDescent="0.3">
      <c r="A9" s="893"/>
      <c r="B9" s="894"/>
      <c r="C9" s="894"/>
      <c r="D9" s="894"/>
      <c r="E9" s="894"/>
      <c r="F9" s="895"/>
      <c r="G9" s="893"/>
      <c r="H9" s="894"/>
      <c r="I9" s="894"/>
      <c r="J9" s="894"/>
      <c r="K9" s="895"/>
    </row>
    <row r="10" spans="1:11" ht="15.75" hidden="1" thickBot="1" x14ac:dyDescent="0.3">
      <c r="A10" s="893"/>
      <c r="B10" s="894"/>
      <c r="C10" s="894"/>
      <c r="D10" s="894"/>
      <c r="E10" s="894"/>
      <c r="F10" s="895"/>
      <c r="G10" s="893"/>
      <c r="H10" s="894"/>
      <c r="I10" s="894"/>
      <c r="J10" s="894"/>
      <c r="K10" s="895"/>
    </row>
    <row r="11" spans="1:11" ht="15.75" hidden="1" thickBot="1" x14ac:dyDescent="0.3">
      <c r="A11" s="893"/>
      <c r="B11" s="894"/>
      <c r="C11" s="894"/>
      <c r="D11" s="894"/>
      <c r="E11" s="894"/>
      <c r="F11" s="895"/>
      <c r="G11" s="893"/>
      <c r="H11" s="894"/>
      <c r="I11" s="894"/>
      <c r="J11" s="894"/>
      <c r="K11" s="895"/>
    </row>
    <row r="12" spans="1:11" ht="15.75" hidden="1" thickBot="1" x14ac:dyDescent="0.3">
      <c r="A12" s="893"/>
      <c r="B12" s="894"/>
      <c r="C12" s="894"/>
      <c r="D12" s="894"/>
      <c r="E12" s="894"/>
      <c r="F12" s="895"/>
      <c r="G12" s="893"/>
      <c r="H12" s="894"/>
      <c r="I12" s="894"/>
      <c r="J12" s="894"/>
      <c r="K12" s="895"/>
    </row>
    <row r="13" spans="1:11" ht="15.75" hidden="1" thickBot="1" x14ac:dyDescent="0.3">
      <c r="A13" s="893"/>
      <c r="B13" s="894"/>
      <c r="C13" s="894"/>
      <c r="D13" s="894"/>
      <c r="E13" s="894"/>
      <c r="F13" s="895"/>
      <c r="G13" s="893"/>
      <c r="H13" s="894"/>
      <c r="I13" s="894"/>
      <c r="J13" s="894"/>
      <c r="K13" s="895"/>
    </row>
    <row r="14" spans="1:11" ht="15.75" hidden="1" thickBot="1" x14ac:dyDescent="0.3">
      <c r="A14" s="893"/>
      <c r="B14" s="894"/>
      <c r="C14" s="894"/>
      <c r="D14" s="894"/>
      <c r="E14" s="894"/>
      <c r="F14" s="895"/>
      <c r="G14" s="893"/>
      <c r="H14" s="894"/>
      <c r="I14" s="894"/>
      <c r="J14" s="894"/>
      <c r="K14" s="895"/>
    </row>
    <row r="15" spans="1:11" ht="15.75" hidden="1" thickBot="1" x14ac:dyDescent="0.3">
      <c r="A15" s="893"/>
      <c r="B15" s="894"/>
      <c r="C15" s="894"/>
      <c r="D15" s="894"/>
      <c r="E15" s="894"/>
      <c r="F15" s="895"/>
      <c r="G15" s="893"/>
      <c r="H15" s="894"/>
      <c r="I15" s="894"/>
      <c r="J15" s="894"/>
      <c r="K15" s="895"/>
    </row>
    <row r="16" spans="1:11" ht="15.75" hidden="1" thickBot="1" x14ac:dyDescent="0.3">
      <c r="A16" s="893"/>
      <c r="B16" s="894"/>
      <c r="C16" s="894"/>
      <c r="D16" s="894"/>
      <c r="E16" s="894"/>
      <c r="F16" s="895"/>
      <c r="G16" s="893"/>
      <c r="H16" s="894"/>
      <c r="I16" s="894"/>
      <c r="J16" s="894"/>
      <c r="K16" s="895"/>
    </row>
    <row r="17" spans="1:11" ht="15.75" hidden="1" thickBot="1" x14ac:dyDescent="0.3">
      <c r="A17" s="893"/>
      <c r="B17" s="894"/>
      <c r="C17" s="894"/>
      <c r="D17" s="894"/>
      <c r="E17" s="894"/>
      <c r="F17" s="895"/>
      <c r="G17" s="893"/>
      <c r="H17" s="894"/>
      <c r="I17" s="894"/>
      <c r="J17" s="894"/>
      <c r="K17" s="895"/>
    </row>
    <row r="18" spans="1:11" ht="15.75" hidden="1" thickBot="1" x14ac:dyDescent="0.3">
      <c r="A18" s="893"/>
      <c r="B18" s="894"/>
      <c r="C18" s="894"/>
      <c r="D18" s="894"/>
      <c r="E18" s="894"/>
      <c r="F18" s="895"/>
      <c r="G18" s="893"/>
      <c r="H18" s="894"/>
      <c r="I18" s="894"/>
      <c r="J18" s="894"/>
      <c r="K18" s="895"/>
    </row>
    <row r="19" spans="1:11" ht="15.75" hidden="1" thickBot="1" x14ac:dyDescent="0.3">
      <c r="A19" s="893"/>
      <c r="B19" s="894"/>
      <c r="C19" s="894"/>
      <c r="D19" s="894"/>
      <c r="E19" s="894"/>
      <c r="F19" s="895"/>
      <c r="G19" s="893"/>
      <c r="H19" s="894"/>
      <c r="I19" s="894"/>
      <c r="J19" s="894"/>
      <c r="K19" s="895"/>
    </row>
    <row r="20" spans="1:11" ht="15.75" hidden="1" thickBot="1" x14ac:dyDescent="0.3">
      <c r="A20" s="1030" t="s">
        <v>540</v>
      </c>
      <c r="B20" s="1031"/>
      <c r="C20" s="1031"/>
      <c r="D20" s="1031"/>
      <c r="E20" s="1031"/>
      <c r="F20" s="1032"/>
      <c r="G20" s="1036" t="s">
        <v>547</v>
      </c>
      <c r="H20" s="1037"/>
      <c r="I20" s="1037"/>
      <c r="J20" s="1037"/>
      <c r="K20" s="1038"/>
    </row>
    <row r="21" spans="1:11" ht="15.75" hidden="1" thickBot="1" x14ac:dyDescent="0.3">
      <c r="A21" s="1033"/>
      <c r="B21" s="1034"/>
      <c r="C21" s="1034"/>
      <c r="D21" s="1034"/>
      <c r="E21" s="1034"/>
      <c r="F21" s="1035"/>
      <c r="G21" s="1039"/>
      <c r="H21" s="1040"/>
      <c r="I21" s="1040"/>
      <c r="J21" s="1040"/>
      <c r="K21" s="1041"/>
    </row>
    <row r="22" spans="1:11" ht="15.75" hidden="1" thickBot="1" x14ac:dyDescent="0.3">
      <c r="A22" s="908" t="s">
        <v>499</v>
      </c>
      <c r="B22" s="909"/>
      <c r="C22" s="909"/>
      <c r="D22" s="909"/>
      <c r="E22" s="909"/>
      <c r="F22" s="910"/>
      <c r="G22" s="908" t="s">
        <v>500</v>
      </c>
      <c r="H22" s="909"/>
      <c r="I22" s="909"/>
      <c r="J22" s="909"/>
      <c r="K22" s="910"/>
    </row>
    <row r="23" spans="1:11" ht="15.75" hidden="1" thickBot="1" x14ac:dyDescent="0.3">
      <c r="A23" s="893"/>
      <c r="B23" s="894"/>
      <c r="C23" s="894"/>
      <c r="D23" s="894"/>
      <c r="E23" s="894"/>
      <c r="F23" s="895"/>
      <c r="G23" s="893"/>
      <c r="H23" s="894"/>
      <c r="I23" s="894"/>
      <c r="J23" s="894"/>
      <c r="K23" s="895"/>
    </row>
    <row r="24" spans="1:11" ht="15.75" hidden="1" thickBot="1" x14ac:dyDescent="0.3">
      <c r="A24" s="893"/>
      <c r="B24" s="894"/>
      <c r="C24" s="894"/>
      <c r="D24" s="894"/>
      <c r="E24" s="894"/>
      <c r="F24" s="895"/>
      <c r="G24" s="893"/>
      <c r="H24" s="894"/>
      <c r="I24" s="894"/>
      <c r="J24" s="894"/>
      <c r="K24" s="895"/>
    </row>
    <row r="25" spans="1:11" ht="15.75" hidden="1" thickBot="1" x14ac:dyDescent="0.3">
      <c r="A25" s="893"/>
      <c r="B25" s="894"/>
      <c r="C25" s="894"/>
      <c r="D25" s="894"/>
      <c r="E25" s="894"/>
      <c r="F25" s="895"/>
      <c r="G25" s="893"/>
      <c r="H25" s="894"/>
      <c r="I25" s="894"/>
      <c r="J25" s="894"/>
      <c r="K25" s="895"/>
    </row>
    <row r="26" spans="1:11" ht="15.75" hidden="1" thickBot="1" x14ac:dyDescent="0.3">
      <c r="A26" s="893"/>
      <c r="B26" s="894"/>
      <c r="C26" s="894"/>
      <c r="D26" s="894"/>
      <c r="E26" s="894"/>
      <c r="F26" s="895"/>
      <c r="G26" s="893"/>
      <c r="H26" s="894"/>
      <c r="I26" s="894"/>
      <c r="J26" s="894"/>
      <c r="K26" s="895"/>
    </row>
    <row r="27" spans="1:11" ht="15.75" hidden="1" thickBot="1" x14ac:dyDescent="0.3">
      <c r="A27" s="893"/>
      <c r="B27" s="894"/>
      <c r="C27" s="894"/>
      <c r="D27" s="894"/>
      <c r="E27" s="894"/>
      <c r="F27" s="895"/>
      <c r="G27" s="893"/>
      <c r="H27" s="894"/>
      <c r="I27" s="894"/>
      <c r="J27" s="894"/>
      <c r="K27" s="895"/>
    </row>
    <row r="28" spans="1:11" ht="15.75" hidden="1" thickBot="1" x14ac:dyDescent="0.3">
      <c r="A28" s="893"/>
      <c r="B28" s="894"/>
      <c r="C28" s="894"/>
      <c r="D28" s="894"/>
      <c r="E28" s="894"/>
      <c r="F28" s="895"/>
      <c r="G28" s="893"/>
      <c r="H28" s="894"/>
      <c r="I28" s="894"/>
      <c r="J28" s="894"/>
      <c r="K28" s="895"/>
    </row>
    <row r="29" spans="1:11" ht="15.75" hidden="1" thickBot="1" x14ac:dyDescent="0.3">
      <c r="A29" s="893"/>
      <c r="B29" s="894"/>
      <c r="C29" s="894"/>
      <c r="D29" s="894"/>
      <c r="E29" s="894"/>
      <c r="F29" s="895"/>
      <c r="G29" s="893"/>
      <c r="H29" s="894"/>
      <c r="I29" s="894"/>
      <c r="J29" s="894"/>
      <c r="K29" s="895"/>
    </row>
    <row r="30" spans="1:11" ht="15.75" hidden="1" thickBot="1" x14ac:dyDescent="0.3">
      <c r="A30" s="893"/>
      <c r="B30" s="894"/>
      <c r="C30" s="894"/>
      <c r="D30" s="894"/>
      <c r="E30" s="894"/>
      <c r="F30" s="895"/>
      <c r="G30" s="893"/>
      <c r="H30" s="894"/>
      <c r="I30" s="894"/>
      <c r="J30" s="894"/>
      <c r="K30" s="895"/>
    </row>
    <row r="31" spans="1:11" ht="15.75" hidden="1" thickBot="1" x14ac:dyDescent="0.3">
      <c r="A31" s="893"/>
      <c r="B31" s="894"/>
      <c r="C31" s="894"/>
      <c r="D31" s="894"/>
      <c r="E31" s="894"/>
      <c r="F31" s="895"/>
      <c r="G31" s="893"/>
      <c r="H31" s="894"/>
      <c r="I31" s="894"/>
      <c r="J31" s="894"/>
      <c r="K31" s="895"/>
    </row>
    <row r="32" spans="1:11" ht="15.75" hidden="1" thickBot="1" x14ac:dyDescent="0.3">
      <c r="A32" s="893"/>
      <c r="B32" s="894"/>
      <c r="C32" s="894"/>
      <c r="D32" s="894"/>
      <c r="E32" s="894"/>
      <c r="F32" s="895"/>
      <c r="G32" s="893"/>
      <c r="H32" s="894"/>
      <c r="I32" s="894"/>
      <c r="J32" s="894"/>
      <c r="K32" s="895"/>
    </row>
    <row r="33" spans="1:11" ht="15.75" hidden="1" thickBot="1" x14ac:dyDescent="0.3">
      <c r="A33" s="893"/>
      <c r="B33" s="894"/>
      <c r="C33" s="894"/>
      <c r="D33" s="894"/>
      <c r="E33" s="894"/>
      <c r="F33" s="895"/>
      <c r="G33" s="893"/>
      <c r="H33" s="894"/>
      <c r="I33" s="894"/>
      <c r="J33" s="894"/>
      <c r="K33" s="895"/>
    </row>
    <row r="34" spans="1:11" ht="15.75" hidden="1" thickBot="1" x14ac:dyDescent="0.3">
      <c r="A34" s="893"/>
      <c r="B34" s="894"/>
      <c r="C34" s="894"/>
      <c r="D34" s="894"/>
      <c r="E34" s="894"/>
      <c r="F34" s="895"/>
      <c r="G34" s="893"/>
      <c r="H34" s="894"/>
      <c r="I34" s="894"/>
      <c r="J34" s="894"/>
      <c r="K34" s="895"/>
    </row>
    <row r="35" spans="1:11" ht="15.75" hidden="1" thickBot="1" x14ac:dyDescent="0.3">
      <c r="A35" s="893"/>
      <c r="B35" s="894"/>
      <c r="C35" s="894"/>
      <c r="D35" s="894"/>
      <c r="E35" s="894"/>
      <c r="F35" s="895"/>
      <c r="G35" s="893"/>
      <c r="H35" s="894"/>
      <c r="I35" s="894"/>
      <c r="J35" s="894"/>
      <c r="K35" s="895"/>
    </row>
    <row r="36" spans="1:11" ht="15.75" hidden="1" thickBot="1" x14ac:dyDescent="0.3">
      <c r="A36" s="1030" t="s">
        <v>524</v>
      </c>
      <c r="B36" s="1031"/>
      <c r="C36" s="1031"/>
      <c r="D36" s="1031"/>
      <c r="E36" s="1031"/>
      <c r="F36" s="1032"/>
      <c r="G36" s="1036" t="s">
        <v>528</v>
      </c>
      <c r="H36" s="1037"/>
      <c r="I36" s="1037"/>
      <c r="J36" s="1037"/>
      <c r="K36" s="1038"/>
    </row>
    <row r="37" spans="1:11" ht="15.75" hidden="1" thickBot="1" x14ac:dyDescent="0.3">
      <c r="A37" s="1033"/>
      <c r="B37" s="1034"/>
      <c r="C37" s="1034"/>
      <c r="D37" s="1034"/>
      <c r="E37" s="1034"/>
      <c r="F37" s="1035"/>
      <c r="G37" s="1039"/>
      <c r="H37" s="1040"/>
      <c r="I37" s="1040"/>
      <c r="J37" s="1040"/>
      <c r="K37" s="1041"/>
    </row>
    <row r="38" spans="1:11" ht="15.75" hidden="1" thickBot="1" x14ac:dyDescent="0.3">
      <c r="A38" s="908" t="s">
        <v>501</v>
      </c>
      <c r="B38" s="909"/>
      <c r="C38" s="909"/>
      <c r="D38" s="909"/>
      <c r="E38" s="909"/>
      <c r="F38" s="910"/>
      <c r="G38" s="908" t="s">
        <v>502</v>
      </c>
      <c r="H38" s="909"/>
      <c r="I38" s="909"/>
      <c r="J38" s="909"/>
      <c r="K38" s="910"/>
    </row>
    <row r="39" spans="1:11" ht="15.75" hidden="1" thickBot="1" x14ac:dyDescent="0.3">
      <c r="A39" s="893"/>
      <c r="B39" s="894"/>
      <c r="C39" s="894"/>
      <c r="D39" s="894"/>
      <c r="E39" s="894"/>
      <c r="F39" s="895"/>
      <c r="G39" s="893"/>
      <c r="H39" s="894"/>
      <c r="I39" s="894"/>
      <c r="J39" s="894"/>
      <c r="K39" s="895"/>
    </row>
    <row r="40" spans="1:11" ht="15.75" hidden="1" thickBot="1" x14ac:dyDescent="0.3">
      <c r="A40" s="893"/>
      <c r="B40" s="894"/>
      <c r="C40" s="894"/>
      <c r="D40" s="894"/>
      <c r="E40" s="894"/>
      <c r="F40" s="895"/>
      <c r="G40" s="893"/>
      <c r="H40" s="894"/>
      <c r="I40" s="894"/>
      <c r="J40" s="894"/>
      <c r="K40" s="895"/>
    </row>
    <row r="41" spans="1:11" ht="15.75" hidden="1" thickBot="1" x14ac:dyDescent="0.3">
      <c r="A41" s="893"/>
      <c r="B41" s="894"/>
      <c r="C41" s="894"/>
      <c r="D41" s="894"/>
      <c r="E41" s="894"/>
      <c r="F41" s="895"/>
      <c r="G41" s="893"/>
      <c r="H41" s="894"/>
      <c r="I41" s="894"/>
      <c r="J41" s="894"/>
      <c r="K41" s="895"/>
    </row>
    <row r="42" spans="1:11" ht="15.75" hidden="1" thickBot="1" x14ac:dyDescent="0.3">
      <c r="A42" s="893"/>
      <c r="B42" s="894"/>
      <c r="C42" s="894"/>
      <c r="D42" s="894"/>
      <c r="E42" s="894"/>
      <c r="F42" s="895"/>
      <c r="G42" s="893"/>
      <c r="H42" s="894"/>
      <c r="I42" s="894"/>
      <c r="J42" s="894"/>
      <c r="K42" s="895"/>
    </row>
    <row r="43" spans="1:11" ht="15.75" hidden="1" thickBot="1" x14ac:dyDescent="0.3">
      <c r="A43" s="893"/>
      <c r="B43" s="894"/>
      <c r="C43" s="894"/>
      <c r="D43" s="894"/>
      <c r="E43" s="894"/>
      <c r="F43" s="895"/>
      <c r="G43" s="893"/>
      <c r="H43" s="894"/>
      <c r="I43" s="894"/>
      <c r="J43" s="894"/>
      <c r="K43" s="895"/>
    </row>
    <row r="44" spans="1:11" ht="15.75" hidden="1" thickBot="1" x14ac:dyDescent="0.3">
      <c r="A44" s="893"/>
      <c r="B44" s="894"/>
      <c r="C44" s="894"/>
      <c r="D44" s="894"/>
      <c r="E44" s="894"/>
      <c r="F44" s="895"/>
      <c r="G44" s="893"/>
      <c r="H44" s="894"/>
      <c r="I44" s="894"/>
      <c r="J44" s="894"/>
      <c r="K44" s="895"/>
    </row>
    <row r="45" spans="1:11" ht="15.75" hidden="1" thickBot="1" x14ac:dyDescent="0.3">
      <c r="A45" s="893"/>
      <c r="B45" s="894"/>
      <c r="C45" s="894"/>
      <c r="D45" s="894"/>
      <c r="E45" s="894"/>
      <c r="F45" s="895"/>
      <c r="G45" s="893"/>
      <c r="H45" s="894"/>
      <c r="I45" s="894"/>
      <c r="J45" s="894"/>
      <c r="K45" s="895"/>
    </row>
    <row r="46" spans="1:11" ht="15.75" hidden="1" thickBot="1" x14ac:dyDescent="0.3">
      <c r="A46" s="893"/>
      <c r="B46" s="894"/>
      <c r="C46" s="894"/>
      <c r="D46" s="894"/>
      <c r="E46" s="894"/>
      <c r="F46" s="895"/>
      <c r="G46" s="893"/>
      <c r="H46" s="894"/>
      <c r="I46" s="894"/>
      <c r="J46" s="894"/>
      <c r="K46" s="895"/>
    </row>
    <row r="47" spans="1:11" ht="15.75" hidden="1" thickBot="1" x14ac:dyDescent="0.3">
      <c r="A47" s="893"/>
      <c r="B47" s="894"/>
      <c r="C47" s="894"/>
      <c r="D47" s="894"/>
      <c r="E47" s="894"/>
      <c r="F47" s="895"/>
      <c r="G47" s="893"/>
      <c r="H47" s="894"/>
      <c r="I47" s="894"/>
      <c r="J47" s="894"/>
      <c r="K47" s="895"/>
    </row>
    <row r="48" spans="1:11" ht="15.75" hidden="1" thickBot="1" x14ac:dyDescent="0.3">
      <c r="A48" s="893"/>
      <c r="B48" s="894"/>
      <c r="C48" s="894"/>
      <c r="D48" s="894"/>
      <c r="E48" s="894"/>
      <c r="F48" s="895"/>
      <c r="G48" s="893"/>
      <c r="H48" s="894"/>
      <c r="I48" s="894"/>
      <c r="J48" s="894"/>
      <c r="K48" s="895"/>
    </row>
    <row r="49" spans="1:11" ht="15.75" hidden="1" thickBot="1" x14ac:dyDescent="0.3">
      <c r="A49" s="893"/>
      <c r="B49" s="894"/>
      <c r="C49" s="894"/>
      <c r="D49" s="894"/>
      <c r="E49" s="894"/>
      <c r="F49" s="895"/>
      <c r="G49" s="893"/>
      <c r="H49" s="894"/>
      <c r="I49" s="894"/>
      <c r="J49" s="894"/>
      <c r="K49" s="895"/>
    </row>
    <row r="50" spans="1:11" ht="15.75" hidden="1" thickBot="1" x14ac:dyDescent="0.3">
      <c r="A50" s="893"/>
      <c r="B50" s="894"/>
      <c r="C50" s="894"/>
      <c r="D50" s="894"/>
      <c r="E50" s="894"/>
      <c r="F50" s="895"/>
      <c r="G50" s="893"/>
      <c r="H50" s="894"/>
      <c r="I50" s="894"/>
      <c r="J50" s="894"/>
      <c r="K50" s="895"/>
    </row>
    <row r="51" spans="1:11" ht="15.75" hidden="1" thickBot="1" x14ac:dyDescent="0.3">
      <c r="A51" s="893"/>
      <c r="B51" s="894"/>
      <c r="C51" s="894"/>
      <c r="D51" s="894"/>
      <c r="E51" s="894"/>
      <c r="F51" s="895"/>
      <c r="G51" s="893"/>
      <c r="H51" s="894"/>
      <c r="I51" s="894"/>
      <c r="J51" s="894"/>
      <c r="K51" s="895"/>
    </row>
    <row r="52" spans="1:11" ht="15.75" hidden="1" thickBot="1" x14ac:dyDescent="0.3">
      <c r="A52" s="1036" t="s">
        <v>523</v>
      </c>
      <c r="B52" s="1037"/>
      <c r="C52" s="1037"/>
      <c r="D52" s="1037"/>
      <c r="E52" s="1037"/>
      <c r="F52" s="1038"/>
      <c r="G52" s="1036" t="s">
        <v>529</v>
      </c>
      <c r="H52" s="1037"/>
      <c r="I52" s="1037"/>
      <c r="J52" s="1037"/>
      <c r="K52" s="1038"/>
    </row>
    <row r="53" spans="1:11" ht="15.75" hidden="1" thickBot="1" x14ac:dyDescent="0.3">
      <c r="A53" s="1039"/>
      <c r="B53" s="1040"/>
      <c r="C53" s="1040"/>
      <c r="D53" s="1040"/>
      <c r="E53" s="1040"/>
      <c r="F53" s="1041"/>
      <c r="G53" s="1039"/>
      <c r="H53" s="1040"/>
      <c r="I53" s="1040"/>
      <c r="J53" s="1040"/>
      <c r="K53" s="1041"/>
    </row>
    <row r="54" spans="1:11" ht="15.75" hidden="1" thickBot="1" x14ac:dyDescent="0.3">
      <c r="A54" s="893"/>
      <c r="B54" s="894"/>
      <c r="C54" s="894"/>
      <c r="D54" s="894"/>
      <c r="E54" s="894"/>
      <c r="F54" s="895"/>
      <c r="G54" s="893" t="s">
        <v>452</v>
      </c>
      <c r="H54" s="894"/>
      <c r="I54" s="894"/>
      <c r="J54" s="894"/>
      <c r="K54" s="895"/>
    </row>
    <row r="55" spans="1:11" ht="15.75" hidden="1" thickBot="1" x14ac:dyDescent="0.3">
      <c r="A55" s="893"/>
      <c r="B55" s="894"/>
      <c r="C55" s="894"/>
      <c r="D55" s="894"/>
      <c r="E55" s="894"/>
      <c r="F55" s="895"/>
      <c r="G55" s="893"/>
      <c r="H55" s="894"/>
      <c r="I55" s="894"/>
      <c r="J55" s="894"/>
      <c r="K55" s="895"/>
    </row>
    <row r="56" spans="1:11" ht="15.75" hidden="1" thickBot="1" x14ac:dyDescent="0.3">
      <c r="A56" s="893"/>
      <c r="B56" s="894"/>
      <c r="C56" s="894"/>
      <c r="D56" s="894"/>
      <c r="E56" s="894"/>
      <c r="F56" s="895"/>
      <c r="G56" s="893"/>
      <c r="H56" s="894"/>
      <c r="I56" s="894"/>
      <c r="J56" s="894"/>
      <c r="K56" s="895"/>
    </row>
    <row r="57" spans="1:11" ht="15.75" hidden="1" thickBot="1" x14ac:dyDescent="0.3">
      <c r="A57" s="893"/>
      <c r="B57" s="894"/>
      <c r="C57" s="894"/>
      <c r="D57" s="894"/>
      <c r="E57" s="894"/>
      <c r="F57" s="895"/>
      <c r="G57" s="893"/>
      <c r="H57" s="894"/>
      <c r="I57" s="894"/>
      <c r="J57" s="894"/>
      <c r="K57" s="895"/>
    </row>
    <row r="58" spans="1:11" ht="15.75" hidden="1" thickBot="1" x14ac:dyDescent="0.3">
      <c r="A58" s="893"/>
      <c r="B58" s="894"/>
      <c r="C58" s="894"/>
      <c r="D58" s="894"/>
      <c r="E58" s="894"/>
      <c r="F58" s="895"/>
      <c r="G58" s="893"/>
      <c r="H58" s="894"/>
      <c r="I58" s="894"/>
      <c r="J58" s="894"/>
      <c r="K58" s="895"/>
    </row>
    <row r="59" spans="1:11" ht="15.75" hidden="1" thickBot="1" x14ac:dyDescent="0.3">
      <c r="A59" s="893"/>
      <c r="B59" s="894"/>
      <c r="C59" s="894"/>
      <c r="D59" s="894"/>
      <c r="E59" s="894"/>
      <c r="F59" s="895"/>
      <c r="G59" s="893"/>
      <c r="H59" s="894"/>
      <c r="I59" s="894"/>
      <c r="J59" s="894"/>
      <c r="K59" s="895"/>
    </row>
    <row r="60" spans="1:11" ht="15.75" hidden="1" thickBot="1" x14ac:dyDescent="0.3">
      <c r="A60" s="893"/>
      <c r="B60" s="894"/>
      <c r="C60" s="894"/>
      <c r="D60" s="894"/>
      <c r="E60" s="894"/>
      <c r="F60" s="895"/>
      <c r="G60" s="893"/>
      <c r="H60" s="894"/>
      <c r="I60" s="894"/>
      <c r="J60" s="894"/>
      <c r="K60" s="895"/>
    </row>
    <row r="61" spans="1:11" ht="15.75" hidden="1" thickBot="1" x14ac:dyDescent="0.3">
      <c r="A61" s="893"/>
      <c r="B61" s="894"/>
      <c r="C61" s="894"/>
      <c r="D61" s="894"/>
      <c r="E61" s="894"/>
      <c r="F61" s="895"/>
      <c r="G61" s="893"/>
      <c r="H61" s="894"/>
      <c r="I61" s="894"/>
      <c r="J61" s="894"/>
      <c r="K61" s="895"/>
    </row>
    <row r="62" spans="1:11" ht="15.75" hidden="1" thickBot="1" x14ac:dyDescent="0.3">
      <c r="A62" s="893"/>
      <c r="B62" s="894"/>
      <c r="C62" s="894"/>
      <c r="D62" s="894"/>
      <c r="E62" s="894"/>
      <c r="F62" s="895"/>
      <c r="G62" s="893"/>
      <c r="H62" s="894"/>
      <c r="I62" s="894"/>
      <c r="J62" s="894"/>
      <c r="K62" s="895"/>
    </row>
    <row r="63" spans="1:11" ht="15.75" hidden="1" thickBot="1" x14ac:dyDescent="0.3">
      <c r="A63" s="893"/>
      <c r="B63" s="894"/>
      <c r="C63" s="894"/>
      <c r="D63" s="894"/>
      <c r="E63" s="894"/>
      <c r="F63" s="895"/>
      <c r="G63" s="893"/>
      <c r="H63" s="894"/>
      <c r="I63" s="894"/>
      <c r="J63" s="894"/>
      <c r="K63" s="895"/>
    </row>
    <row r="64" spans="1:11" ht="14.25" hidden="1" customHeight="1" x14ac:dyDescent="0.25">
      <c r="A64" s="893"/>
      <c r="B64" s="894"/>
      <c r="C64" s="894"/>
      <c r="D64" s="894"/>
      <c r="E64" s="894"/>
      <c r="F64" s="895"/>
      <c r="G64" s="893"/>
      <c r="H64" s="894"/>
      <c r="I64" s="894"/>
      <c r="J64" s="894"/>
      <c r="K64" s="895"/>
    </row>
    <row r="65" spans="1:11" ht="19.5" hidden="1" customHeight="1" x14ac:dyDescent="0.25">
      <c r="A65" s="893"/>
      <c r="B65" s="894"/>
      <c r="C65" s="894"/>
      <c r="D65" s="894"/>
      <c r="E65" s="894"/>
      <c r="F65" s="895"/>
      <c r="G65" s="893"/>
      <c r="H65" s="894"/>
      <c r="I65" s="894"/>
      <c r="J65" s="894"/>
      <c r="K65" s="895"/>
    </row>
    <row r="66" spans="1:11" ht="15.75" hidden="1" thickBot="1" x14ac:dyDescent="0.3">
      <c r="A66" s="893"/>
      <c r="B66" s="894"/>
      <c r="C66" s="894"/>
      <c r="D66" s="894"/>
      <c r="E66" s="894"/>
      <c r="F66" s="895"/>
      <c r="G66" s="893"/>
      <c r="H66" s="894"/>
      <c r="I66" s="894"/>
      <c r="J66" s="894"/>
      <c r="K66" s="895"/>
    </row>
    <row r="67" spans="1:11" ht="15.75" hidden="1" thickBot="1" x14ac:dyDescent="0.3">
      <c r="A67" s="893"/>
      <c r="B67" s="894"/>
      <c r="C67" s="894"/>
      <c r="D67" s="894"/>
      <c r="E67" s="894"/>
      <c r="F67" s="895"/>
      <c r="G67" s="893"/>
      <c r="H67" s="894"/>
      <c r="I67" s="894"/>
      <c r="J67" s="894"/>
      <c r="K67" s="895"/>
    </row>
    <row r="68" spans="1:11" ht="15.75" hidden="1" thickBot="1" x14ac:dyDescent="0.3">
      <c r="A68" s="1030" t="s">
        <v>593</v>
      </c>
      <c r="B68" s="1031"/>
      <c r="C68" s="1031"/>
      <c r="D68" s="1031"/>
      <c r="E68" s="1031"/>
      <c r="F68" s="1032"/>
      <c r="G68" s="1036" t="s">
        <v>594</v>
      </c>
      <c r="H68" s="1037"/>
      <c r="I68" s="1037"/>
      <c r="J68" s="1037"/>
      <c r="K68" s="1038"/>
    </row>
    <row r="69" spans="1:11" ht="15.75" hidden="1" thickBot="1" x14ac:dyDescent="0.3">
      <c r="A69" s="1033"/>
      <c r="B69" s="1034"/>
      <c r="C69" s="1034"/>
      <c r="D69" s="1034"/>
      <c r="E69" s="1034"/>
      <c r="F69" s="1035"/>
      <c r="G69" s="1039"/>
      <c r="H69" s="1040"/>
      <c r="I69" s="1040"/>
      <c r="J69" s="1040"/>
      <c r="K69" s="1041"/>
    </row>
    <row r="70" spans="1:11" x14ac:dyDescent="0.25">
      <c r="A70" s="908" t="s">
        <v>499</v>
      </c>
      <c r="B70" s="909"/>
      <c r="C70" s="909"/>
      <c r="D70" s="909"/>
      <c r="E70" s="909"/>
      <c r="F70" s="910"/>
      <c r="G70" s="908" t="s">
        <v>500</v>
      </c>
      <c r="H70" s="909"/>
      <c r="I70" s="909"/>
      <c r="J70" s="909"/>
      <c r="K70" s="910"/>
    </row>
    <row r="71" spans="1:11" x14ac:dyDescent="0.25">
      <c r="A71" s="893"/>
      <c r="B71" s="894"/>
      <c r="C71" s="894"/>
      <c r="D71" s="894"/>
      <c r="E71" s="894"/>
      <c r="F71" s="895"/>
      <c r="G71" s="893"/>
      <c r="H71" s="894"/>
      <c r="I71" s="894"/>
      <c r="J71" s="894"/>
      <c r="K71" s="895"/>
    </row>
    <row r="72" spans="1:11" x14ac:dyDescent="0.25">
      <c r="A72" s="893"/>
      <c r="B72" s="894"/>
      <c r="C72" s="894"/>
      <c r="D72" s="894"/>
      <c r="E72" s="894"/>
      <c r="F72" s="895"/>
      <c r="G72" s="893"/>
      <c r="H72" s="894"/>
      <c r="I72" s="894"/>
      <c r="J72" s="894"/>
      <c r="K72" s="895"/>
    </row>
    <row r="73" spans="1:11" x14ac:dyDescent="0.25">
      <c r="A73" s="893"/>
      <c r="B73" s="894"/>
      <c r="C73" s="894"/>
      <c r="D73" s="894"/>
      <c r="E73" s="894"/>
      <c r="F73" s="895"/>
      <c r="G73" s="893"/>
      <c r="H73" s="894"/>
      <c r="I73" s="894"/>
      <c r="J73" s="894"/>
      <c r="K73" s="895"/>
    </row>
    <row r="74" spans="1:11" x14ac:dyDescent="0.25">
      <c r="A74" s="893"/>
      <c r="B74" s="894"/>
      <c r="C74" s="894"/>
      <c r="D74" s="894"/>
      <c r="E74" s="894"/>
      <c r="F74" s="895"/>
      <c r="G74" s="893"/>
      <c r="H74" s="894"/>
      <c r="I74" s="894"/>
      <c r="J74" s="894"/>
      <c r="K74" s="895"/>
    </row>
    <row r="75" spans="1:11" x14ac:dyDescent="0.25">
      <c r="A75" s="893"/>
      <c r="B75" s="894"/>
      <c r="C75" s="894"/>
      <c r="D75" s="894"/>
      <c r="E75" s="894"/>
      <c r="F75" s="895"/>
      <c r="G75" s="893"/>
      <c r="H75" s="894"/>
      <c r="I75" s="894"/>
      <c r="J75" s="894"/>
      <c r="K75" s="895"/>
    </row>
    <row r="76" spans="1:11" x14ac:dyDescent="0.25">
      <c r="A76" s="893"/>
      <c r="B76" s="894"/>
      <c r="C76" s="894"/>
      <c r="D76" s="894"/>
      <c r="E76" s="894"/>
      <c r="F76" s="895"/>
      <c r="G76" s="893"/>
      <c r="H76" s="894"/>
      <c r="I76" s="894"/>
      <c r="J76" s="894"/>
      <c r="K76" s="895"/>
    </row>
    <row r="77" spans="1:11" x14ac:dyDescent="0.25">
      <c r="A77" s="893"/>
      <c r="B77" s="894"/>
      <c r="C77" s="894"/>
      <c r="D77" s="894"/>
      <c r="E77" s="894"/>
      <c r="F77" s="895"/>
      <c r="G77" s="893"/>
      <c r="H77" s="894"/>
      <c r="I77" s="894"/>
      <c r="J77" s="894"/>
      <c r="K77" s="895"/>
    </row>
    <row r="78" spans="1:11" x14ac:dyDescent="0.25">
      <c r="A78" s="893"/>
      <c r="B78" s="894"/>
      <c r="C78" s="894"/>
      <c r="D78" s="894"/>
      <c r="E78" s="894"/>
      <c r="F78" s="895"/>
      <c r="G78" s="893"/>
      <c r="H78" s="894"/>
      <c r="I78" s="894"/>
      <c r="J78" s="894"/>
      <c r="K78" s="895"/>
    </row>
    <row r="79" spans="1:11" x14ac:dyDescent="0.25">
      <c r="A79" s="893"/>
      <c r="B79" s="894"/>
      <c r="C79" s="894"/>
      <c r="D79" s="894"/>
      <c r="E79" s="894"/>
      <c r="F79" s="895"/>
      <c r="G79" s="893"/>
      <c r="H79" s="894"/>
      <c r="I79" s="894"/>
      <c r="J79" s="894"/>
      <c r="K79" s="895"/>
    </row>
    <row r="80" spans="1:11" x14ac:dyDescent="0.25">
      <c r="A80" s="893"/>
      <c r="B80" s="894"/>
      <c r="C80" s="894"/>
      <c r="D80" s="894"/>
      <c r="E80" s="894"/>
      <c r="F80" s="895"/>
      <c r="G80" s="893"/>
      <c r="H80" s="894"/>
      <c r="I80" s="894"/>
      <c r="J80" s="894"/>
      <c r="K80" s="895"/>
    </row>
    <row r="81" spans="1:11" x14ac:dyDescent="0.25">
      <c r="A81" s="893"/>
      <c r="B81" s="894"/>
      <c r="C81" s="894"/>
      <c r="D81" s="894"/>
      <c r="E81" s="894"/>
      <c r="F81" s="895"/>
      <c r="G81" s="893"/>
      <c r="H81" s="894"/>
      <c r="I81" s="894"/>
      <c r="J81" s="894"/>
      <c r="K81" s="895"/>
    </row>
    <row r="82" spans="1:11" x14ac:dyDescent="0.25">
      <c r="A82" s="893"/>
      <c r="B82" s="894"/>
      <c r="C82" s="894"/>
      <c r="D82" s="894"/>
      <c r="E82" s="894"/>
      <c r="F82" s="895"/>
      <c r="G82" s="893"/>
      <c r="H82" s="894"/>
      <c r="I82" s="894"/>
      <c r="J82" s="894"/>
      <c r="K82" s="895"/>
    </row>
    <row r="83" spans="1:11" ht="15.75" thickBot="1" x14ac:dyDescent="0.3">
      <c r="A83" s="893"/>
      <c r="B83" s="894"/>
      <c r="C83" s="894"/>
      <c r="D83" s="894"/>
      <c r="E83" s="894"/>
      <c r="F83" s="895"/>
      <c r="G83" s="893"/>
      <c r="H83" s="894"/>
      <c r="I83" s="894"/>
      <c r="J83" s="894"/>
      <c r="K83" s="895"/>
    </row>
    <row r="84" spans="1:11" x14ac:dyDescent="0.25">
      <c r="A84" s="1030" t="s">
        <v>1222</v>
      </c>
      <c r="B84" s="1031"/>
      <c r="C84" s="1031"/>
      <c r="D84" s="1031"/>
      <c r="E84" s="1031"/>
      <c r="F84" s="1032"/>
      <c r="G84" s="1036" t="s">
        <v>1223</v>
      </c>
      <c r="H84" s="1037"/>
      <c r="I84" s="1037"/>
      <c r="J84" s="1037"/>
      <c r="K84" s="1038"/>
    </row>
    <row r="85" spans="1:11" ht="15.75" thickBot="1" x14ac:dyDescent="0.3">
      <c r="A85" s="1033"/>
      <c r="B85" s="1034"/>
      <c r="C85" s="1034"/>
      <c r="D85" s="1034"/>
      <c r="E85" s="1034"/>
      <c r="F85" s="1035"/>
      <c r="G85" s="1039"/>
      <c r="H85" s="1040"/>
      <c r="I85" s="1040"/>
      <c r="J85" s="1040"/>
      <c r="K85" s="1041"/>
    </row>
    <row r="86" spans="1:11" ht="15.75" hidden="1" thickBot="1" x14ac:dyDescent="0.3">
      <c r="A86" s="908" t="s">
        <v>501</v>
      </c>
      <c r="B86" s="909"/>
      <c r="C86" s="909"/>
      <c r="D86" s="909"/>
      <c r="E86" s="909"/>
      <c r="F86" s="910"/>
      <c r="G86" s="908" t="s">
        <v>502</v>
      </c>
      <c r="H86" s="909"/>
      <c r="I86" s="909"/>
      <c r="J86" s="909"/>
      <c r="K86" s="910"/>
    </row>
    <row r="87" spans="1:11" ht="15.75" hidden="1" thickBot="1" x14ac:dyDescent="0.3">
      <c r="A87" s="893"/>
      <c r="B87" s="894"/>
      <c r="C87" s="894"/>
      <c r="D87" s="894"/>
      <c r="E87" s="894"/>
      <c r="F87" s="895"/>
      <c r="G87" s="893"/>
      <c r="H87" s="894"/>
      <c r="I87" s="894"/>
      <c r="J87" s="894"/>
      <c r="K87" s="895"/>
    </row>
    <row r="88" spans="1:11" ht="15.75" hidden="1" thickBot="1" x14ac:dyDescent="0.3">
      <c r="A88" s="893"/>
      <c r="B88" s="894"/>
      <c r="C88" s="894"/>
      <c r="D88" s="894"/>
      <c r="E88" s="894"/>
      <c r="F88" s="895"/>
      <c r="G88" s="893"/>
      <c r="H88" s="894"/>
      <c r="I88" s="894"/>
      <c r="J88" s="894"/>
      <c r="K88" s="895"/>
    </row>
    <row r="89" spans="1:11" ht="15.75" hidden="1" thickBot="1" x14ac:dyDescent="0.3">
      <c r="A89" s="893"/>
      <c r="B89" s="894"/>
      <c r="C89" s="894"/>
      <c r="D89" s="894"/>
      <c r="E89" s="894"/>
      <c r="F89" s="895"/>
      <c r="G89" s="893"/>
      <c r="H89" s="894"/>
      <c r="I89" s="894"/>
      <c r="J89" s="894"/>
      <c r="K89" s="895"/>
    </row>
    <row r="90" spans="1:11" ht="15.75" hidden="1" thickBot="1" x14ac:dyDescent="0.3">
      <c r="A90" s="893"/>
      <c r="B90" s="894"/>
      <c r="C90" s="894"/>
      <c r="D90" s="894"/>
      <c r="E90" s="894"/>
      <c r="F90" s="895"/>
      <c r="G90" s="893"/>
      <c r="H90" s="894"/>
      <c r="I90" s="894"/>
      <c r="J90" s="894"/>
      <c r="K90" s="895"/>
    </row>
    <row r="91" spans="1:11" ht="15.75" hidden="1" thickBot="1" x14ac:dyDescent="0.3">
      <c r="A91" s="893"/>
      <c r="B91" s="894"/>
      <c r="C91" s="894"/>
      <c r="D91" s="894"/>
      <c r="E91" s="894"/>
      <c r="F91" s="895"/>
      <c r="G91" s="893"/>
      <c r="H91" s="894"/>
      <c r="I91" s="894"/>
      <c r="J91" s="894"/>
      <c r="K91" s="895"/>
    </row>
    <row r="92" spans="1:11" ht="15.75" hidden="1" thickBot="1" x14ac:dyDescent="0.3">
      <c r="A92" s="893"/>
      <c r="B92" s="894"/>
      <c r="C92" s="894"/>
      <c r="D92" s="894"/>
      <c r="E92" s="894"/>
      <c r="F92" s="895"/>
      <c r="G92" s="893"/>
      <c r="H92" s="894"/>
      <c r="I92" s="894"/>
      <c r="J92" s="894"/>
      <c r="K92" s="895"/>
    </row>
    <row r="93" spans="1:11" ht="15.75" hidden="1" thickBot="1" x14ac:dyDescent="0.3">
      <c r="A93" s="893"/>
      <c r="B93" s="894"/>
      <c r="C93" s="894"/>
      <c r="D93" s="894"/>
      <c r="E93" s="894"/>
      <c r="F93" s="895"/>
      <c r="G93" s="893"/>
      <c r="H93" s="894"/>
      <c r="I93" s="894"/>
      <c r="J93" s="894"/>
      <c r="K93" s="895"/>
    </row>
    <row r="94" spans="1:11" ht="15.75" hidden="1" thickBot="1" x14ac:dyDescent="0.3">
      <c r="A94" s="893"/>
      <c r="B94" s="894"/>
      <c r="C94" s="894"/>
      <c r="D94" s="894"/>
      <c r="E94" s="894"/>
      <c r="F94" s="895"/>
      <c r="G94" s="893"/>
      <c r="H94" s="894"/>
      <c r="I94" s="894"/>
      <c r="J94" s="894"/>
      <c r="K94" s="895"/>
    </row>
    <row r="95" spans="1:11" ht="15.75" hidden="1" thickBot="1" x14ac:dyDescent="0.3">
      <c r="A95" s="893"/>
      <c r="B95" s="894"/>
      <c r="C95" s="894"/>
      <c r="D95" s="894"/>
      <c r="E95" s="894"/>
      <c r="F95" s="895"/>
      <c r="G95" s="893"/>
      <c r="H95" s="894"/>
      <c r="I95" s="894"/>
      <c r="J95" s="894"/>
      <c r="K95" s="895"/>
    </row>
    <row r="96" spans="1:11" ht="15.75" hidden="1" thickBot="1" x14ac:dyDescent="0.3">
      <c r="A96" s="893"/>
      <c r="B96" s="894"/>
      <c r="C96" s="894"/>
      <c r="D96" s="894"/>
      <c r="E96" s="894"/>
      <c r="F96" s="895"/>
      <c r="G96" s="893"/>
      <c r="H96" s="894"/>
      <c r="I96" s="894"/>
      <c r="J96" s="894"/>
      <c r="K96" s="895"/>
    </row>
    <row r="97" spans="1:11" ht="15.75" hidden="1" thickBot="1" x14ac:dyDescent="0.3">
      <c r="A97" s="893"/>
      <c r="B97" s="894"/>
      <c r="C97" s="894"/>
      <c r="D97" s="894"/>
      <c r="E97" s="894"/>
      <c r="F97" s="895"/>
      <c r="G97" s="893"/>
      <c r="H97" s="894"/>
      <c r="I97" s="894"/>
      <c r="J97" s="894"/>
      <c r="K97" s="895"/>
    </row>
    <row r="98" spans="1:11" ht="15.75" hidden="1" thickBot="1" x14ac:dyDescent="0.3">
      <c r="A98" s="893"/>
      <c r="B98" s="894"/>
      <c r="C98" s="894"/>
      <c r="D98" s="894"/>
      <c r="E98" s="894"/>
      <c r="F98" s="895"/>
      <c r="G98" s="893"/>
      <c r="H98" s="894"/>
      <c r="I98" s="894"/>
      <c r="J98" s="894"/>
      <c r="K98" s="895"/>
    </row>
    <row r="99" spans="1:11" ht="15.75" hidden="1" thickBot="1" x14ac:dyDescent="0.3">
      <c r="A99" s="893"/>
      <c r="B99" s="894"/>
      <c r="C99" s="894"/>
      <c r="D99" s="894"/>
      <c r="E99" s="894"/>
      <c r="F99" s="895"/>
      <c r="G99" s="893"/>
      <c r="H99" s="894"/>
      <c r="I99" s="894"/>
      <c r="J99" s="894"/>
      <c r="K99" s="895"/>
    </row>
    <row r="100" spans="1:11" ht="15.75" hidden="1" thickBot="1" x14ac:dyDescent="0.3">
      <c r="A100" s="1036" t="s">
        <v>751</v>
      </c>
      <c r="B100" s="1037"/>
      <c r="C100" s="1037"/>
      <c r="D100" s="1037"/>
      <c r="E100" s="1037"/>
      <c r="F100" s="1038"/>
      <c r="G100" s="1036" t="s">
        <v>752</v>
      </c>
      <c r="H100" s="1037"/>
      <c r="I100" s="1037"/>
      <c r="J100" s="1037"/>
      <c r="K100" s="1038"/>
    </row>
    <row r="101" spans="1:11" ht="15.75" hidden="1" thickBot="1" x14ac:dyDescent="0.3">
      <c r="A101" s="1039"/>
      <c r="B101" s="1040"/>
      <c r="C101" s="1040"/>
      <c r="D101" s="1040"/>
      <c r="E101" s="1040"/>
      <c r="F101" s="1041"/>
      <c r="G101" s="1039"/>
      <c r="H101" s="1040"/>
      <c r="I101" s="1040"/>
      <c r="J101" s="1040"/>
      <c r="K101" s="1041"/>
    </row>
    <row r="102" spans="1:11" ht="15.75" hidden="1" thickBot="1" x14ac:dyDescent="0.3">
      <c r="A102" s="893" t="s">
        <v>451</v>
      </c>
      <c r="B102" s="894"/>
      <c r="C102" s="894"/>
      <c r="D102" s="894"/>
      <c r="E102" s="894"/>
      <c r="F102" s="895"/>
      <c r="G102" s="893" t="s">
        <v>452</v>
      </c>
      <c r="H102" s="894"/>
      <c r="I102" s="894"/>
      <c r="J102" s="894"/>
      <c r="K102" s="895"/>
    </row>
    <row r="103" spans="1:11" ht="15.75" hidden="1" thickBot="1" x14ac:dyDescent="0.3">
      <c r="A103" s="893"/>
      <c r="B103" s="894"/>
      <c r="C103" s="894"/>
      <c r="D103" s="894"/>
      <c r="E103" s="894"/>
      <c r="F103" s="895"/>
      <c r="G103" s="893"/>
      <c r="H103" s="894"/>
      <c r="I103" s="894"/>
      <c r="J103" s="894"/>
      <c r="K103" s="895"/>
    </row>
    <row r="104" spans="1:11" ht="15.75" hidden="1" thickBot="1" x14ac:dyDescent="0.3">
      <c r="A104" s="893"/>
      <c r="B104" s="894"/>
      <c r="C104" s="894"/>
      <c r="D104" s="894"/>
      <c r="E104" s="894"/>
      <c r="F104" s="895"/>
      <c r="G104" s="893"/>
      <c r="H104" s="894"/>
      <c r="I104" s="894"/>
      <c r="J104" s="894"/>
      <c r="K104" s="895"/>
    </row>
    <row r="105" spans="1:11" ht="15.75" hidden="1" thickBot="1" x14ac:dyDescent="0.3">
      <c r="A105" s="893"/>
      <c r="B105" s="894"/>
      <c r="C105" s="894"/>
      <c r="D105" s="894"/>
      <c r="E105" s="894"/>
      <c r="F105" s="895"/>
      <c r="G105" s="893"/>
      <c r="H105" s="894"/>
      <c r="I105" s="894"/>
      <c r="J105" s="894"/>
      <c r="K105" s="895"/>
    </row>
    <row r="106" spans="1:11" ht="15.75" hidden="1" thickBot="1" x14ac:dyDescent="0.3">
      <c r="A106" s="893"/>
      <c r="B106" s="894"/>
      <c r="C106" s="894"/>
      <c r="D106" s="894"/>
      <c r="E106" s="894"/>
      <c r="F106" s="895"/>
      <c r="G106" s="893"/>
      <c r="H106" s="894"/>
      <c r="I106" s="894"/>
      <c r="J106" s="894"/>
      <c r="K106" s="895"/>
    </row>
    <row r="107" spans="1:11" ht="15.75" hidden="1" thickBot="1" x14ac:dyDescent="0.3">
      <c r="A107" s="893"/>
      <c r="B107" s="894"/>
      <c r="C107" s="894"/>
      <c r="D107" s="894"/>
      <c r="E107" s="894"/>
      <c r="F107" s="895"/>
      <c r="G107" s="893"/>
      <c r="H107" s="894"/>
      <c r="I107" s="894"/>
      <c r="J107" s="894"/>
      <c r="K107" s="895"/>
    </row>
    <row r="108" spans="1:11" ht="15.75" hidden="1" thickBot="1" x14ac:dyDescent="0.3">
      <c r="A108" s="893"/>
      <c r="B108" s="894"/>
      <c r="C108" s="894"/>
      <c r="D108" s="894"/>
      <c r="E108" s="894"/>
      <c r="F108" s="895"/>
      <c r="G108" s="893"/>
      <c r="H108" s="894"/>
      <c r="I108" s="894"/>
      <c r="J108" s="894"/>
      <c r="K108" s="895"/>
    </row>
    <row r="109" spans="1:11" ht="15.75" hidden="1" thickBot="1" x14ac:dyDescent="0.3">
      <c r="A109" s="893"/>
      <c r="B109" s="894"/>
      <c r="C109" s="894"/>
      <c r="D109" s="894"/>
      <c r="E109" s="894"/>
      <c r="F109" s="895"/>
      <c r="G109" s="893"/>
      <c r="H109" s="894"/>
      <c r="I109" s="894"/>
      <c r="J109" s="894"/>
      <c r="K109" s="895"/>
    </row>
    <row r="110" spans="1:11" ht="15.75" hidden="1" thickBot="1" x14ac:dyDescent="0.3">
      <c r="A110" s="893"/>
      <c r="B110" s="894"/>
      <c r="C110" s="894"/>
      <c r="D110" s="894"/>
      <c r="E110" s="894"/>
      <c r="F110" s="895"/>
      <c r="G110" s="893"/>
      <c r="H110" s="894"/>
      <c r="I110" s="894"/>
      <c r="J110" s="894"/>
      <c r="K110" s="895"/>
    </row>
    <row r="111" spans="1:11" ht="15.75" hidden="1" thickBot="1" x14ac:dyDescent="0.3">
      <c r="A111" s="893"/>
      <c r="B111" s="894"/>
      <c r="C111" s="894"/>
      <c r="D111" s="894"/>
      <c r="E111" s="894"/>
      <c r="F111" s="895"/>
      <c r="G111" s="893"/>
      <c r="H111" s="894"/>
      <c r="I111" s="894"/>
      <c r="J111" s="894"/>
      <c r="K111" s="895"/>
    </row>
    <row r="112" spans="1:11" ht="15.75" hidden="1" thickBot="1" x14ac:dyDescent="0.3">
      <c r="A112" s="893"/>
      <c r="B112" s="894"/>
      <c r="C112" s="894"/>
      <c r="D112" s="894"/>
      <c r="E112" s="894"/>
      <c r="F112" s="895"/>
      <c r="G112" s="893"/>
      <c r="H112" s="894"/>
      <c r="I112" s="894"/>
      <c r="J112" s="894"/>
      <c r="K112" s="895"/>
    </row>
    <row r="113" spans="1:11" ht="15.75" hidden="1" thickBot="1" x14ac:dyDescent="0.3">
      <c r="A113" s="893"/>
      <c r="B113" s="894"/>
      <c r="C113" s="894"/>
      <c r="D113" s="894"/>
      <c r="E113" s="894"/>
      <c r="F113" s="895"/>
      <c r="G113" s="893"/>
      <c r="H113" s="894"/>
      <c r="I113" s="894"/>
      <c r="J113" s="894"/>
      <c r="K113" s="895"/>
    </row>
    <row r="114" spans="1:11" ht="15.75" hidden="1" thickBot="1" x14ac:dyDescent="0.3">
      <c r="A114" s="893"/>
      <c r="B114" s="894"/>
      <c r="C114" s="894"/>
      <c r="D114" s="894"/>
      <c r="E114" s="894"/>
      <c r="F114" s="895"/>
      <c r="G114" s="893"/>
      <c r="H114" s="894"/>
      <c r="I114" s="894"/>
      <c r="J114" s="894"/>
      <c r="K114" s="895"/>
    </row>
    <row r="115" spans="1:11" ht="15.75" hidden="1" thickBot="1" x14ac:dyDescent="0.3">
      <c r="A115" s="893"/>
      <c r="B115" s="894"/>
      <c r="C115" s="894"/>
      <c r="D115" s="894"/>
      <c r="E115" s="894"/>
      <c r="F115" s="895"/>
      <c r="G115" s="893"/>
      <c r="H115" s="894"/>
      <c r="I115" s="894"/>
      <c r="J115" s="894"/>
      <c r="K115" s="895"/>
    </row>
    <row r="116" spans="1:11" ht="15.75" hidden="1" thickBot="1" x14ac:dyDescent="0.3">
      <c r="A116" s="1030" t="s">
        <v>591</v>
      </c>
      <c r="B116" s="1031"/>
      <c r="C116" s="1031"/>
      <c r="D116" s="1031"/>
      <c r="E116" s="1031"/>
      <c r="F116" s="1032"/>
      <c r="G116" s="1036" t="s">
        <v>592</v>
      </c>
      <c r="H116" s="1037"/>
      <c r="I116" s="1037"/>
      <c r="J116" s="1037"/>
      <c r="K116" s="1038"/>
    </row>
    <row r="117" spans="1:11" ht="15.75" hidden="1" thickBot="1" x14ac:dyDescent="0.3">
      <c r="A117" s="1033"/>
      <c r="B117" s="1034"/>
      <c r="C117" s="1034"/>
      <c r="D117" s="1034"/>
      <c r="E117" s="1034"/>
      <c r="F117" s="1035"/>
      <c r="G117" s="1039"/>
      <c r="H117" s="1040"/>
      <c r="I117" s="1040"/>
      <c r="J117" s="1040"/>
      <c r="K117" s="1041"/>
    </row>
    <row r="118" spans="1:11" ht="15.75" hidden="1" thickBot="1" x14ac:dyDescent="0.3">
      <c r="A118" s="893" t="s">
        <v>451</v>
      </c>
      <c r="B118" s="894"/>
      <c r="C118" s="894"/>
      <c r="D118" s="894"/>
      <c r="E118" s="894"/>
      <c r="F118" s="895"/>
      <c r="G118" s="893" t="s">
        <v>452</v>
      </c>
      <c r="H118" s="894"/>
      <c r="I118" s="894"/>
      <c r="J118" s="894"/>
      <c r="K118" s="895"/>
    </row>
    <row r="119" spans="1:11" ht="15.75" hidden="1" thickBot="1" x14ac:dyDescent="0.3">
      <c r="A119" s="893"/>
      <c r="B119" s="894"/>
      <c r="C119" s="894"/>
      <c r="D119" s="894"/>
      <c r="E119" s="894"/>
      <c r="F119" s="895"/>
      <c r="G119" s="893"/>
      <c r="H119" s="894"/>
      <c r="I119" s="894"/>
      <c r="J119" s="894"/>
      <c r="K119" s="895"/>
    </row>
    <row r="120" spans="1:11" ht="15.75" hidden="1" thickBot="1" x14ac:dyDescent="0.3">
      <c r="A120" s="893"/>
      <c r="B120" s="894"/>
      <c r="C120" s="894"/>
      <c r="D120" s="894"/>
      <c r="E120" s="894"/>
      <c r="F120" s="895"/>
      <c r="G120" s="893"/>
      <c r="H120" s="894"/>
      <c r="I120" s="894"/>
      <c r="J120" s="894"/>
      <c r="K120" s="895"/>
    </row>
    <row r="121" spans="1:11" ht="15.75" hidden="1" thickBot="1" x14ac:dyDescent="0.3">
      <c r="A121" s="893"/>
      <c r="B121" s="894"/>
      <c r="C121" s="894"/>
      <c r="D121" s="894"/>
      <c r="E121" s="894"/>
      <c r="F121" s="895"/>
      <c r="G121" s="893"/>
      <c r="H121" s="894"/>
      <c r="I121" s="894"/>
      <c r="J121" s="894"/>
      <c r="K121" s="895"/>
    </row>
    <row r="122" spans="1:11" ht="15.75" hidden="1" thickBot="1" x14ac:dyDescent="0.3">
      <c r="A122" s="893"/>
      <c r="B122" s="894"/>
      <c r="C122" s="894"/>
      <c r="D122" s="894"/>
      <c r="E122" s="894"/>
      <c r="F122" s="895"/>
      <c r="G122" s="893"/>
      <c r="H122" s="894"/>
      <c r="I122" s="894"/>
      <c r="J122" s="894"/>
      <c r="K122" s="895"/>
    </row>
    <row r="123" spans="1:11" ht="15.75" hidden="1" thickBot="1" x14ac:dyDescent="0.3">
      <c r="A123" s="893"/>
      <c r="B123" s="894"/>
      <c r="C123" s="894"/>
      <c r="D123" s="894"/>
      <c r="E123" s="894"/>
      <c r="F123" s="895"/>
      <c r="G123" s="893"/>
      <c r="H123" s="894"/>
      <c r="I123" s="894"/>
      <c r="J123" s="894"/>
      <c r="K123" s="895"/>
    </row>
    <row r="124" spans="1:11" ht="15.75" hidden="1" thickBot="1" x14ac:dyDescent="0.3">
      <c r="A124" s="893"/>
      <c r="B124" s="894"/>
      <c r="C124" s="894"/>
      <c r="D124" s="894"/>
      <c r="E124" s="894"/>
      <c r="F124" s="895"/>
      <c r="G124" s="893"/>
      <c r="H124" s="894"/>
      <c r="I124" s="894"/>
      <c r="J124" s="894"/>
      <c r="K124" s="895"/>
    </row>
    <row r="125" spans="1:11" ht="15.75" hidden="1" thickBot="1" x14ac:dyDescent="0.3">
      <c r="A125" s="893"/>
      <c r="B125" s="894"/>
      <c r="C125" s="894"/>
      <c r="D125" s="894"/>
      <c r="E125" s="894"/>
      <c r="F125" s="895"/>
      <c r="G125" s="893"/>
      <c r="H125" s="894"/>
      <c r="I125" s="894"/>
      <c r="J125" s="894"/>
      <c r="K125" s="895"/>
    </row>
    <row r="126" spans="1:11" ht="15.75" hidden="1" thickBot="1" x14ac:dyDescent="0.3">
      <c r="A126" s="893"/>
      <c r="B126" s="894"/>
      <c r="C126" s="894"/>
      <c r="D126" s="894"/>
      <c r="E126" s="894"/>
      <c r="F126" s="895"/>
      <c r="G126" s="893"/>
      <c r="H126" s="894"/>
      <c r="I126" s="894"/>
      <c r="J126" s="894"/>
      <c r="K126" s="895"/>
    </row>
    <row r="127" spans="1:11" ht="15.75" hidden="1" thickBot="1" x14ac:dyDescent="0.3">
      <c r="A127" s="893"/>
      <c r="B127" s="894"/>
      <c r="C127" s="894"/>
      <c r="D127" s="894"/>
      <c r="E127" s="894"/>
      <c r="F127" s="895"/>
      <c r="G127" s="893"/>
      <c r="H127" s="894"/>
      <c r="I127" s="894"/>
      <c r="J127" s="894"/>
      <c r="K127" s="895"/>
    </row>
    <row r="128" spans="1:11" ht="15.75" hidden="1" thickBot="1" x14ac:dyDescent="0.3">
      <c r="A128" s="893"/>
      <c r="B128" s="894"/>
      <c r="C128" s="894"/>
      <c r="D128" s="894"/>
      <c r="E128" s="894"/>
      <c r="F128" s="895"/>
      <c r="G128" s="893"/>
      <c r="H128" s="894"/>
      <c r="I128" s="894"/>
      <c r="J128" s="894"/>
      <c r="K128" s="895"/>
    </row>
    <row r="129" spans="1:11" ht="15.75" hidden="1" thickBot="1" x14ac:dyDescent="0.3">
      <c r="A129" s="893"/>
      <c r="B129" s="894"/>
      <c r="C129" s="894"/>
      <c r="D129" s="894"/>
      <c r="E129" s="894"/>
      <c r="F129" s="895"/>
      <c r="G129" s="893"/>
      <c r="H129" s="894"/>
      <c r="I129" s="894"/>
      <c r="J129" s="894"/>
      <c r="K129" s="895"/>
    </row>
    <row r="130" spans="1:11" ht="15.75" hidden="1" thickBot="1" x14ac:dyDescent="0.3">
      <c r="A130" s="893"/>
      <c r="B130" s="894"/>
      <c r="C130" s="894"/>
      <c r="D130" s="894"/>
      <c r="E130" s="894"/>
      <c r="F130" s="895"/>
      <c r="G130" s="893"/>
      <c r="H130" s="894"/>
      <c r="I130" s="894"/>
      <c r="J130" s="894"/>
      <c r="K130" s="895"/>
    </row>
    <row r="131" spans="1:11" ht="15.75" hidden="1" thickBot="1" x14ac:dyDescent="0.3">
      <c r="A131" s="893"/>
      <c r="B131" s="894"/>
      <c r="C131" s="894"/>
      <c r="D131" s="894"/>
      <c r="E131" s="894"/>
      <c r="F131" s="895"/>
      <c r="G131" s="893"/>
      <c r="H131" s="894"/>
      <c r="I131" s="894"/>
      <c r="J131" s="894"/>
      <c r="K131" s="895"/>
    </row>
    <row r="132" spans="1:11" ht="15.75" hidden="1" thickBot="1" x14ac:dyDescent="0.3">
      <c r="A132" s="1030" t="s">
        <v>959</v>
      </c>
      <c r="B132" s="1031"/>
      <c r="C132" s="1031"/>
      <c r="D132" s="1031"/>
      <c r="E132" s="1031"/>
      <c r="F132" s="1032"/>
      <c r="G132" s="1036" t="s">
        <v>960</v>
      </c>
      <c r="H132" s="1037"/>
      <c r="I132" s="1037"/>
      <c r="J132" s="1037"/>
      <c r="K132" s="1038"/>
    </row>
    <row r="133" spans="1:11" ht="15.75" hidden="1" thickBot="1" x14ac:dyDescent="0.3">
      <c r="A133" s="1033"/>
      <c r="B133" s="1034"/>
      <c r="C133" s="1034"/>
      <c r="D133" s="1034"/>
      <c r="E133" s="1034"/>
      <c r="F133" s="1035"/>
      <c r="G133" s="1039"/>
      <c r="H133" s="1040"/>
      <c r="I133" s="1040"/>
      <c r="J133" s="1040"/>
      <c r="K133" s="1041"/>
    </row>
    <row r="134" spans="1:11" x14ac:dyDescent="0.25">
      <c r="A134" s="908" t="s">
        <v>499</v>
      </c>
      <c r="B134" s="909"/>
      <c r="C134" s="909"/>
      <c r="D134" s="909"/>
      <c r="E134" s="909"/>
      <c r="F134" s="910"/>
      <c r="G134" s="908" t="s">
        <v>500</v>
      </c>
      <c r="H134" s="909"/>
      <c r="I134" s="909"/>
      <c r="J134" s="909"/>
      <c r="K134" s="910"/>
    </row>
    <row r="135" spans="1:11" x14ac:dyDescent="0.25">
      <c r="A135" s="893"/>
      <c r="B135" s="894"/>
      <c r="C135" s="894"/>
      <c r="D135" s="894"/>
      <c r="E135" s="894"/>
      <c r="F135" s="895"/>
      <c r="G135" s="893"/>
      <c r="H135" s="894"/>
      <c r="I135" s="894"/>
      <c r="J135" s="894"/>
      <c r="K135" s="895"/>
    </row>
    <row r="136" spans="1:11" x14ac:dyDescent="0.25">
      <c r="A136" s="893"/>
      <c r="B136" s="894"/>
      <c r="C136" s="894"/>
      <c r="D136" s="894"/>
      <c r="E136" s="894"/>
      <c r="F136" s="895"/>
      <c r="G136" s="893"/>
      <c r="H136" s="894"/>
      <c r="I136" s="894"/>
      <c r="J136" s="894"/>
      <c r="K136" s="895"/>
    </row>
    <row r="137" spans="1:11" x14ac:dyDescent="0.25">
      <c r="A137" s="893"/>
      <c r="B137" s="894"/>
      <c r="C137" s="894"/>
      <c r="D137" s="894"/>
      <c r="E137" s="894"/>
      <c r="F137" s="895"/>
      <c r="G137" s="893"/>
      <c r="H137" s="894"/>
      <c r="I137" s="894"/>
      <c r="J137" s="894"/>
      <c r="K137" s="895"/>
    </row>
    <row r="138" spans="1:11" x14ac:dyDescent="0.25">
      <c r="A138" s="893"/>
      <c r="B138" s="894"/>
      <c r="C138" s="894"/>
      <c r="D138" s="894"/>
      <c r="E138" s="894"/>
      <c r="F138" s="895"/>
      <c r="G138" s="893"/>
      <c r="H138" s="894"/>
      <c r="I138" s="894"/>
      <c r="J138" s="894"/>
      <c r="K138" s="895"/>
    </row>
    <row r="139" spans="1:11" x14ac:dyDescent="0.25">
      <c r="A139" s="893"/>
      <c r="B139" s="894"/>
      <c r="C139" s="894"/>
      <c r="D139" s="894"/>
      <c r="E139" s="894"/>
      <c r="F139" s="895"/>
      <c r="G139" s="893"/>
      <c r="H139" s="894"/>
      <c r="I139" s="894"/>
      <c r="J139" s="894"/>
      <c r="K139" s="895"/>
    </row>
    <row r="140" spans="1:11" x14ac:dyDescent="0.25">
      <c r="A140" s="893"/>
      <c r="B140" s="894"/>
      <c r="C140" s="894"/>
      <c r="D140" s="894"/>
      <c r="E140" s="894"/>
      <c r="F140" s="895"/>
      <c r="G140" s="893"/>
      <c r="H140" s="894"/>
      <c r="I140" s="894"/>
      <c r="J140" s="894"/>
      <c r="K140" s="895"/>
    </row>
    <row r="141" spans="1:11" x14ac:dyDescent="0.25">
      <c r="A141" s="893"/>
      <c r="B141" s="894"/>
      <c r="C141" s="894"/>
      <c r="D141" s="894"/>
      <c r="E141" s="894"/>
      <c r="F141" s="895"/>
      <c r="G141" s="893"/>
      <c r="H141" s="894"/>
      <c r="I141" s="894"/>
      <c r="J141" s="894"/>
      <c r="K141" s="895"/>
    </row>
    <row r="142" spans="1:11" x14ac:dyDescent="0.25">
      <c r="A142" s="893"/>
      <c r="B142" s="894"/>
      <c r="C142" s="894"/>
      <c r="D142" s="894"/>
      <c r="E142" s="894"/>
      <c r="F142" s="895"/>
      <c r="G142" s="893"/>
      <c r="H142" s="894"/>
      <c r="I142" s="894"/>
      <c r="J142" s="894"/>
      <c r="K142" s="895"/>
    </row>
    <row r="143" spans="1:11" x14ac:dyDescent="0.25">
      <c r="A143" s="893"/>
      <c r="B143" s="894"/>
      <c r="C143" s="894"/>
      <c r="D143" s="894"/>
      <c r="E143" s="894"/>
      <c r="F143" s="895"/>
      <c r="G143" s="893"/>
      <c r="H143" s="894"/>
      <c r="I143" s="894"/>
      <c r="J143" s="894"/>
      <c r="K143" s="895"/>
    </row>
    <row r="144" spans="1:11" x14ac:dyDescent="0.25">
      <c r="A144" s="893"/>
      <c r="B144" s="894"/>
      <c r="C144" s="894"/>
      <c r="D144" s="894"/>
      <c r="E144" s="894"/>
      <c r="F144" s="895"/>
      <c r="G144" s="893"/>
      <c r="H144" s="894"/>
      <c r="I144" s="894"/>
      <c r="J144" s="894"/>
      <c r="K144" s="895"/>
    </row>
    <row r="145" spans="1:11" x14ac:dyDescent="0.25">
      <c r="A145" s="893"/>
      <c r="B145" s="894"/>
      <c r="C145" s="894"/>
      <c r="D145" s="894"/>
      <c r="E145" s="894"/>
      <c r="F145" s="895"/>
      <c r="G145" s="893"/>
      <c r="H145" s="894"/>
      <c r="I145" s="894"/>
      <c r="J145" s="894"/>
      <c r="K145" s="895"/>
    </row>
    <row r="146" spans="1:11" x14ac:dyDescent="0.25">
      <c r="A146" s="893"/>
      <c r="B146" s="894"/>
      <c r="C146" s="894"/>
      <c r="D146" s="894"/>
      <c r="E146" s="894"/>
      <c r="F146" s="895"/>
      <c r="G146" s="893"/>
      <c r="H146" s="894"/>
      <c r="I146" s="894"/>
      <c r="J146" s="894"/>
      <c r="K146" s="895"/>
    </row>
    <row r="147" spans="1:11" ht="15.75" thickBot="1" x14ac:dyDescent="0.3">
      <c r="A147" s="893"/>
      <c r="B147" s="894"/>
      <c r="C147" s="894"/>
      <c r="D147" s="894"/>
      <c r="E147" s="894"/>
      <c r="F147" s="895"/>
      <c r="G147" s="893"/>
      <c r="H147" s="894"/>
      <c r="I147" s="894"/>
      <c r="J147" s="894"/>
      <c r="K147" s="895"/>
    </row>
    <row r="148" spans="1:11" x14ac:dyDescent="0.25">
      <c r="A148" s="1030" t="s">
        <v>1224</v>
      </c>
      <c r="B148" s="1031"/>
      <c r="C148" s="1031"/>
      <c r="D148" s="1031"/>
      <c r="E148" s="1031"/>
      <c r="F148" s="1032"/>
      <c r="G148" s="1036" t="s">
        <v>1225</v>
      </c>
      <c r="H148" s="1037"/>
      <c r="I148" s="1037"/>
      <c r="J148" s="1037"/>
      <c r="K148" s="1038"/>
    </row>
    <row r="149" spans="1:11" ht="15.75" thickBot="1" x14ac:dyDescent="0.3">
      <c r="A149" s="1033"/>
      <c r="B149" s="1034"/>
      <c r="C149" s="1034"/>
      <c r="D149" s="1034"/>
      <c r="E149" s="1034"/>
      <c r="F149" s="1035"/>
      <c r="G149" s="1039"/>
      <c r="H149" s="1040"/>
      <c r="I149" s="1040"/>
      <c r="J149" s="1040"/>
      <c r="K149" s="1041"/>
    </row>
    <row r="150" spans="1:11" ht="0.75" customHeight="1" thickBot="1" x14ac:dyDescent="0.3">
      <c r="A150" s="1033"/>
      <c r="B150" s="1034"/>
      <c r="C150" s="1034"/>
      <c r="D150" s="1034"/>
      <c r="E150" s="1034"/>
      <c r="F150" s="1035"/>
      <c r="G150" s="1039"/>
      <c r="H150" s="1040"/>
      <c r="I150" s="1040"/>
      <c r="J150" s="1040"/>
      <c r="K150" s="1041"/>
    </row>
    <row r="151" spans="1:11" ht="15" customHeight="1" x14ac:dyDescent="0.25">
      <c r="A151" s="908" t="s">
        <v>499</v>
      </c>
      <c r="B151" s="909"/>
      <c r="C151" s="909"/>
      <c r="D151" s="909"/>
      <c r="E151" s="909"/>
      <c r="F151" s="910"/>
      <c r="G151" s="908" t="s">
        <v>500</v>
      </c>
      <c r="H151" s="909"/>
      <c r="I151" s="909"/>
      <c r="J151" s="909"/>
      <c r="K151" s="910"/>
    </row>
    <row r="152" spans="1:11" ht="15" customHeight="1" x14ac:dyDescent="0.25">
      <c r="A152" s="893"/>
      <c r="B152" s="894"/>
      <c r="C152" s="894"/>
      <c r="D152" s="894"/>
      <c r="E152" s="894"/>
      <c r="F152" s="895"/>
      <c r="G152" s="893"/>
      <c r="H152" s="894"/>
      <c r="I152" s="894"/>
      <c r="J152" s="894"/>
      <c r="K152" s="895"/>
    </row>
    <row r="153" spans="1:11" ht="15" customHeight="1" x14ac:dyDescent="0.25">
      <c r="A153" s="893"/>
      <c r="B153" s="894"/>
      <c r="C153" s="894"/>
      <c r="D153" s="894"/>
      <c r="E153" s="894"/>
      <c r="F153" s="895"/>
      <c r="G153" s="893"/>
      <c r="H153" s="894"/>
      <c r="I153" s="894"/>
      <c r="J153" s="894"/>
      <c r="K153" s="895"/>
    </row>
    <row r="154" spans="1:11" ht="15" customHeight="1" x14ac:dyDescent="0.25">
      <c r="A154" s="893"/>
      <c r="B154" s="894"/>
      <c r="C154" s="894"/>
      <c r="D154" s="894"/>
      <c r="E154" s="894"/>
      <c r="F154" s="895"/>
      <c r="G154" s="893"/>
      <c r="H154" s="894"/>
      <c r="I154" s="894"/>
      <c r="J154" s="894"/>
      <c r="K154" s="895"/>
    </row>
    <row r="155" spans="1:11" ht="15" customHeight="1" x14ac:dyDescent="0.25">
      <c r="A155" s="893"/>
      <c r="B155" s="894"/>
      <c r="C155" s="894"/>
      <c r="D155" s="894"/>
      <c r="E155" s="894"/>
      <c r="F155" s="895"/>
      <c r="G155" s="893"/>
      <c r="H155" s="894"/>
      <c r="I155" s="894"/>
      <c r="J155" s="894"/>
      <c r="K155" s="895"/>
    </row>
    <row r="156" spans="1:11" ht="15" customHeight="1" x14ac:dyDescent="0.25">
      <c r="A156" s="893"/>
      <c r="B156" s="894"/>
      <c r="C156" s="894"/>
      <c r="D156" s="894"/>
      <c r="E156" s="894"/>
      <c r="F156" s="895"/>
      <c r="G156" s="893"/>
      <c r="H156" s="894"/>
      <c r="I156" s="894"/>
      <c r="J156" s="894"/>
      <c r="K156" s="895"/>
    </row>
    <row r="157" spans="1:11" ht="15" customHeight="1" x14ac:dyDescent="0.25">
      <c r="A157" s="893"/>
      <c r="B157" s="894"/>
      <c r="C157" s="894"/>
      <c r="D157" s="894"/>
      <c r="E157" s="894"/>
      <c r="F157" s="895"/>
      <c r="G157" s="893"/>
      <c r="H157" s="894"/>
      <c r="I157" s="894"/>
      <c r="J157" s="894"/>
      <c r="K157" s="895"/>
    </row>
    <row r="158" spans="1:11" ht="15" customHeight="1" x14ac:dyDescent="0.25">
      <c r="A158" s="893"/>
      <c r="B158" s="894"/>
      <c r="C158" s="894"/>
      <c r="D158" s="894"/>
      <c r="E158" s="894"/>
      <c r="F158" s="895"/>
      <c r="G158" s="893"/>
      <c r="H158" s="894"/>
      <c r="I158" s="894"/>
      <c r="J158" s="894"/>
      <c r="K158" s="895"/>
    </row>
    <row r="159" spans="1:11" ht="15" customHeight="1" x14ac:dyDescent="0.25">
      <c r="A159" s="893"/>
      <c r="B159" s="894"/>
      <c r="C159" s="894"/>
      <c r="D159" s="894"/>
      <c r="E159" s="894"/>
      <c r="F159" s="895"/>
      <c r="G159" s="893"/>
      <c r="H159" s="894"/>
      <c r="I159" s="894"/>
      <c r="J159" s="894"/>
      <c r="K159" s="895"/>
    </row>
    <row r="160" spans="1:11" ht="15" customHeight="1" x14ac:dyDescent="0.25">
      <c r="A160" s="893"/>
      <c r="B160" s="894"/>
      <c r="C160" s="894"/>
      <c r="D160" s="894"/>
      <c r="E160" s="894"/>
      <c r="F160" s="895"/>
      <c r="G160" s="893"/>
      <c r="H160" s="894"/>
      <c r="I160" s="894"/>
      <c r="J160" s="894"/>
      <c r="K160" s="895"/>
    </row>
    <row r="161" spans="1:11" ht="15" customHeight="1" x14ac:dyDescent="0.25">
      <c r="A161" s="893"/>
      <c r="B161" s="894"/>
      <c r="C161" s="894"/>
      <c r="D161" s="894"/>
      <c r="E161" s="894"/>
      <c r="F161" s="895"/>
      <c r="G161" s="893"/>
      <c r="H161" s="894"/>
      <c r="I161" s="894"/>
      <c r="J161" s="894"/>
      <c r="K161" s="895"/>
    </row>
    <row r="162" spans="1:11" ht="15" customHeight="1" x14ac:dyDescent="0.25">
      <c r="A162" s="893"/>
      <c r="B162" s="894"/>
      <c r="C162" s="894"/>
      <c r="D162" s="894"/>
      <c r="E162" s="894"/>
      <c r="F162" s="895"/>
      <c r="G162" s="893"/>
      <c r="H162" s="894"/>
      <c r="I162" s="894"/>
      <c r="J162" s="894"/>
      <c r="K162" s="895"/>
    </row>
    <row r="163" spans="1:11" ht="15" customHeight="1" x14ac:dyDescent="0.25">
      <c r="A163" s="893"/>
      <c r="B163" s="894"/>
      <c r="C163" s="894"/>
      <c r="D163" s="894"/>
      <c r="E163" s="894"/>
      <c r="F163" s="895"/>
      <c r="G163" s="893"/>
      <c r="H163" s="894"/>
      <c r="I163" s="894"/>
      <c r="J163" s="894"/>
      <c r="K163" s="895"/>
    </row>
    <row r="164" spans="1:11" ht="15" customHeight="1" thickBot="1" x14ac:dyDescent="0.3">
      <c r="A164" s="893"/>
      <c r="B164" s="894"/>
      <c r="C164" s="894"/>
      <c r="D164" s="894"/>
      <c r="E164" s="894"/>
      <c r="F164" s="895"/>
      <c r="G164" s="893"/>
      <c r="H164" s="894"/>
      <c r="I164" s="894"/>
      <c r="J164" s="894"/>
      <c r="K164" s="895"/>
    </row>
    <row r="165" spans="1:11" ht="15" customHeight="1" x14ac:dyDescent="0.25">
      <c r="A165" s="1030" t="s">
        <v>1226</v>
      </c>
      <c r="B165" s="1031"/>
      <c r="C165" s="1031"/>
      <c r="D165" s="1031"/>
      <c r="E165" s="1031"/>
      <c r="F165" s="1032"/>
      <c r="G165" s="1036" t="s">
        <v>1227</v>
      </c>
      <c r="H165" s="1037"/>
      <c r="I165" s="1037"/>
      <c r="J165" s="1037"/>
      <c r="K165" s="1038"/>
    </row>
    <row r="166" spans="1:11" ht="15" customHeight="1" thickBot="1" x14ac:dyDescent="0.3">
      <c r="A166" s="1033"/>
      <c r="B166" s="1034"/>
      <c r="C166" s="1034"/>
      <c r="D166" s="1034"/>
      <c r="E166" s="1034"/>
      <c r="F166" s="1035"/>
      <c r="G166" s="1039"/>
      <c r="H166" s="1040"/>
      <c r="I166" s="1040"/>
      <c r="J166" s="1040"/>
      <c r="K166" s="1041"/>
    </row>
    <row r="167" spans="1:11" hidden="1" x14ac:dyDescent="0.25">
      <c r="A167" s="908" t="s">
        <v>501</v>
      </c>
      <c r="B167" s="909"/>
      <c r="C167" s="909"/>
      <c r="D167" s="909"/>
      <c r="E167" s="909"/>
      <c r="F167" s="910"/>
      <c r="G167" s="908" t="s">
        <v>502</v>
      </c>
      <c r="H167" s="909"/>
      <c r="I167" s="909"/>
      <c r="J167" s="909"/>
      <c r="K167" s="910"/>
    </row>
    <row r="168" spans="1:11" hidden="1" x14ac:dyDescent="0.25">
      <c r="A168" s="893"/>
      <c r="B168" s="894"/>
      <c r="C168" s="894"/>
      <c r="D168" s="894"/>
      <c r="E168" s="894"/>
      <c r="F168" s="895"/>
      <c r="G168" s="893"/>
      <c r="H168" s="894"/>
      <c r="I168" s="894"/>
      <c r="J168" s="894"/>
      <c r="K168" s="895"/>
    </row>
    <row r="169" spans="1:11" hidden="1" x14ac:dyDescent="0.25">
      <c r="A169" s="893"/>
      <c r="B169" s="894"/>
      <c r="C169" s="894"/>
      <c r="D169" s="894"/>
      <c r="E169" s="894"/>
      <c r="F169" s="895"/>
      <c r="G169" s="893"/>
      <c r="H169" s="894"/>
      <c r="I169" s="894"/>
      <c r="J169" s="894"/>
      <c r="K169" s="895"/>
    </row>
    <row r="170" spans="1:11" hidden="1" x14ac:dyDescent="0.25">
      <c r="A170" s="893"/>
      <c r="B170" s="894"/>
      <c r="C170" s="894"/>
      <c r="D170" s="894"/>
      <c r="E170" s="894"/>
      <c r="F170" s="895"/>
      <c r="G170" s="893"/>
      <c r="H170" s="894"/>
      <c r="I170" s="894"/>
      <c r="J170" s="894"/>
      <c r="K170" s="895"/>
    </row>
    <row r="171" spans="1:11" hidden="1" x14ac:dyDescent="0.25">
      <c r="A171" s="893"/>
      <c r="B171" s="894"/>
      <c r="C171" s="894"/>
      <c r="D171" s="894"/>
      <c r="E171" s="894"/>
      <c r="F171" s="895"/>
      <c r="G171" s="893"/>
      <c r="H171" s="894"/>
      <c r="I171" s="894"/>
      <c r="J171" s="894"/>
      <c r="K171" s="895"/>
    </row>
    <row r="172" spans="1:11" hidden="1" x14ac:dyDescent="0.25">
      <c r="A172" s="893"/>
      <c r="B172" s="894"/>
      <c r="C172" s="894"/>
      <c r="D172" s="894"/>
      <c r="E172" s="894"/>
      <c r="F172" s="895"/>
      <c r="G172" s="893"/>
      <c r="H172" s="894"/>
      <c r="I172" s="894"/>
      <c r="J172" s="894"/>
      <c r="K172" s="895"/>
    </row>
    <row r="173" spans="1:11" hidden="1" x14ac:dyDescent="0.25">
      <c r="A173" s="893"/>
      <c r="B173" s="894"/>
      <c r="C173" s="894"/>
      <c r="D173" s="894"/>
      <c r="E173" s="894"/>
      <c r="F173" s="895"/>
      <c r="G173" s="893"/>
      <c r="H173" s="894"/>
      <c r="I173" s="894"/>
      <c r="J173" s="894"/>
      <c r="K173" s="895"/>
    </row>
    <row r="174" spans="1:11" hidden="1" x14ac:dyDescent="0.25">
      <c r="A174" s="893"/>
      <c r="B174" s="894"/>
      <c r="C174" s="894"/>
      <c r="D174" s="894"/>
      <c r="E174" s="894"/>
      <c r="F174" s="895"/>
      <c r="G174" s="893"/>
      <c r="H174" s="894"/>
      <c r="I174" s="894"/>
      <c r="J174" s="894"/>
      <c r="K174" s="895"/>
    </row>
    <row r="175" spans="1:11" hidden="1" x14ac:dyDescent="0.25">
      <c r="A175" s="893"/>
      <c r="B175" s="894"/>
      <c r="C175" s="894"/>
      <c r="D175" s="894"/>
      <c r="E175" s="894"/>
      <c r="F175" s="895"/>
      <c r="G175" s="893"/>
      <c r="H175" s="894"/>
      <c r="I175" s="894"/>
      <c r="J175" s="894"/>
      <c r="K175" s="895"/>
    </row>
    <row r="176" spans="1:11" hidden="1" x14ac:dyDescent="0.25">
      <c r="A176" s="893"/>
      <c r="B176" s="894"/>
      <c r="C176" s="894"/>
      <c r="D176" s="894"/>
      <c r="E176" s="894"/>
      <c r="F176" s="895"/>
      <c r="G176" s="893"/>
      <c r="H176" s="894"/>
      <c r="I176" s="894"/>
      <c r="J176" s="894"/>
      <c r="K176" s="895"/>
    </row>
    <row r="177" spans="1:11" hidden="1" x14ac:dyDescent="0.25">
      <c r="A177" s="893"/>
      <c r="B177" s="894"/>
      <c r="C177" s="894"/>
      <c r="D177" s="894"/>
      <c r="E177" s="894"/>
      <c r="F177" s="895"/>
      <c r="G177" s="893"/>
      <c r="H177" s="894"/>
      <c r="I177" s="894"/>
      <c r="J177" s="894"/>
      <c r="K177" s="895"/>
    </row>
    <row r="178" spans="1:11" hidden="1" x14ac:dyDescent="0.25">
      <c r="A178" s="893"/>
      <c r="B178" s="894"/>
      <c r="C178" s="894"/>
      <c r="D178" s="894"/>
      <c r="E178" s="894"/>
      <c r="F178" s="895"/>
      <c r="G178" s="893"/>
      <c r="H178" s="894"/>
      <c r="I178" s="894"/>
      <c r="J178" s="894"/>
      <c r="K178" s="895"/>
    </row>
    <row r="179" spans="1:11" hidden="1" x14ac:dyDescent="0.25">
      <c r="A179" s="893"/>
      <c r="B179" s="894"/>
      <c r="C179" s="894"/>
      <c r="D179" s="894"/>
      <c r="E179" s="894"/>
      <c r="F179" s="895"/>
      <c r="G179" s="893"/>
      <c r="H179" s="894"/>
      <c r="I179" s="894"/>
      <c r="J179" s="894"/>
      <c r="K179" s="895"/>
    </row>
    <row r="180" spans="1:11" hidden="1" x14ac:dyDescent="0.25">
      <c r="A180" s="893"/>
      <c r="B180" s="894"/>
      <c r="C180" s="894"/>
      <c r="D180" s="894"/>
      <c r="E180" s="894"/>
      <c r="F180" s="895"/>
      <c r="G180" s="893"/>
      <c r="H180" s="894"/>
      <c r="I180" s="894"/>
      <c r="J180" s="894"/>
      <c r="K180" s="895"/>
    </row>
    <row r="181" spans="1:11" hidden="1" x14ac:dyDescent="0.25">
      <c r="A181" s="1036" t="s">
        <v>541</v>
      </c>
      <c r="B181" s="1037"/>
      <c r="C181" s="1037"/>
      <c r="D181" s="1037"/>
      <c r="E181" s="1037"/>
      <c r="F181" s="1038"/>
      <c r="G181" s="1036" t="s">
        <v>542</v>
      </c>
      <c r="H181" s="1037"/>
      <c r="I181" s="1037"/>
      <c r="J181" s="1037"/>
      <c r="K181" s="1038"/>
    </row>
    <row r="182" spans="1:11" ht="15.75" hidden="1" thickBot="1" x14ac:dyDescent="0.3">
      <c r="A182" s="1039"/>
      <c r="B182" s="1040"/>
      <c r="C182" s="1040"/>
      <c r="D182" s="1040"/>
      <c r="E182" s="1040"/>
      <c r="F182" s="1041"/>
      <c r="G182" s="1039"/>
      <c r="H182" s="1040"/>
      <c r="I182" s="1040"/>
      <c r="J182" s="1040"/>
      <c r="K182" s="1041"/>
    </row>
    <row r="183" spans="1:11" hidden="1" x14ac:dyDescent="0.25">
      <c r="A183" s="893" t="s">
        <v>451</v>
      </c>
      <c r="B183" s="894"/>
      <c r="C183" s="894"/>
      <c r="D183" s="894"/>
      <c r="E183" s="894"/>
      <c r="F183" s="895"/>
      <c r="G183" s="893" t="s">
        <v>452</v>
      </c>
      <c r="H183" s="894"/>
      <c r="I183" s="894"/>
      <c r="J183" s="894"/>
      <c r="K183" s="895"/>
    </row>
    <row r="184" spans="1:11" hidden="1" x14ac:dyDescent="0.25">
      <c r="A184" s="893"/>
      <c r="B184" s="894"/>
      <c r="C184" s="894"/>
      <c r="D184" s="894"/>
      <c r="E184" s="894"/>
      <c r="F184" s="895"/>
      <c r="G184" s="893"/>
      <c r="H184" s="894"/>
      <c r="I184" s="894"/>
      <c r="J184" s="894"/>
      <c r="K184" s="895"/>
    </row>
    <row r="185" spans="1:11" hidden="1" x14ac:dyDescent="0.25">
      <c r="A185" s="893"/>
      <c r="B185" s="894"/>
      <c r="C185" s="894"/>
      <c r="D185" s="894"/>
      <c r="E185" s="894"/>
      <c r="F185" s="895"/>
      <c r="G185" s="893"/>
      <c r="H185" s="894"/>
      <c r="I185" s="894"/>
      <c r="J185" s="894"/>
      <c r="K185" s="895"/>
    </row>
    <row r="186" spans="1:11" hidden="1" x14ac:dyDescent="0.25">
      <c r="A186" s="893"/>
      <c r="B186" s="894"/>
      <c r="C186" s="894"/>
      <c r="D186" s="894"/>
      <c r="E186" s="894"/>
      <c r="F186" s="895"/>
      <c r="G186" s="893"/>
      <c r="H186" s="894"/>
      <c r="I186" s="894"/>
      <c r="J186" s="894"/>
      <c r="K186" s="895"/>
    </row>
    <row r="187" spans="1:11" hidden="1" x14ac:dyDescent="0.25">
      <c r="A187" s="893"/>
      <c r="B187" s="894"/>
      <c r="C187" s="894"/>
      <c r="D187" s="894"/>
      <c r="E187" s="894"/>
      <c r="F187" s="895"/>
      <c r="G187" s="893"/>
      <c r="H187" s="894"/>
      <c r="I187" s="894"/>
      <c r="J187" s="894"/>
      <c r="K187" s="895"/>
    </row>
    <row r="188" spans="1:11" hidden="1" x14ac:dyDescent="0.25">
      <c r="A188" s="893"/>
      <c r="B188" s="894"/>
      <c r="C188" s="894"/>
      <c r="D188" s="894"/>
      <c r="E188" s="894"/>
      <c r="F188" s="895"/>
      <c r="G188" s="893"/>
      <c r="H188" s="894"/>
      <c r="I188" s="894"/>
      <c r="J188" s="894"/>
      <c r="K188" s="895"/>
    </row>
    <row r="189" spans="1:11" hidden="1" x14ac:dyDescent="0.25">
      <c r="A189" s="893"/>
      <c r="B189" s="894"/>
      <c r="C189" s="894"/>
      <c r="D189" s="894"/>
      <c r="E189" s="894"/>
      <c r="F189" s="895"/>
      <c r="G189" s="893"/>
      <c r="H189" s="894"/>
      <c r="I189" s="894"/>
      <c r="J189" s="894"/>
      <c r="K189" s="895"/>
    </row>
    <row r="190" spans="1:11" hidden="1" x14ac:dyDescent="0.25">
      <c r="A190" s="893"/>
      <c r="B190" s="894"/>
      <c r="C190" s="894"/>
      <c r="D190" s="894"/>
      <c r="E190" s="894"/>
      <c r="F190" s="895"/>
      <c r="G190" s="893"/>
      <c r="H190" s="894"/>
      <c r="I190" s="894"/>
      <c r="J190" s="894"/>
      <c r="K190" s="895"/>
    </row>
    <row r="191" spans="1:11" hidden="1" x14ac:dyDescent="0.25">
      <c r="A191" s="893"/>
      <c r="B191" s="894"/>
      <c r="C191" s="894"/>
      <c r="D191" s="894"/>
      <c r="E191" s="894"/>
      <c r="F191" s="895"/>
      <c r="G191" s="893"/>
      <c r="H191" s="894"/>
      <c r="I191" s="894"/>
      <c r="J191" s="894"/>
      <c r="K191" s="895"/>
    </row>
    <row r="192" spans="1:11" hidden="1" x14ac:dyDescent="0.25">
      <c r="A192" s="893"/>
      <c r="B192" s="894"/>
      <c r="C192" s="894"/>
      <c r="D192" s="894"/>
      <c r="E192" s="894"/>
      <c r="F192" s="895"/>
      <c r="G192" s="893"/>
      <c r="H192" s="894"/>
      <c r="I192" s="894"/>
      <c r="J192" s="894"/>
      <c r="K192" s="895"/>
    </row>
    <row r="193" spans="1:11" hidden="1" x14ac:dyDescent="0.25">
      <c r="A193" s="893"/>
      <c r="B193" s="894"/>
      <c r="C193" s="894"/>
      <c r="D193" s="894"/>
      <c r="E193" s="894"/>
      <c r="F193" s="895"/>
      <c r="G193" s="893"/>
      <c r="H193" s="894"/>
      <c r="I193" s="894"/>
      <c r="J193" s="894"/>
      <c r="K193" s="895"/>
    </row>
    <row r="194" spans="1:11" hidden="1" x14ac:dyDescent="0.25">
      <c r="A194" s="893"/>
      <c r="B194" s="894"/>
      <c r="C194" s="894"/>
      <c r="D194" s="894"/>
      <c r="E194" s="894"/>
      <c r="F194" s="895"/>
      <c r="G194" s="893"/>
      <c r="H194" s="894"/>
      <c r="I194" s="894"/>
      <c r="J194" s="894"/>
      <c r="K194" s="895"/>
    </row>
    <row r="195" spans="1:11" hidden="1" x14ac:dyDescent="0.25">
      <c r="A195" s="893"/>
      <c r="B195" s="894"/>
      <c r="C195" s="894"/>
      <c r="D195" s="894"/>
      <c r="E195" s="894"/>
      <c r="F195" s="895"/>
      <c r="G195" s="893"/>
      <c r="H195" s="894"/>
      <c r="I195" s="894"/>
      <c r="J195" s="894"/>
      <c r="K195" s="895"/>
    </row>
    <row r="196" spans="1:11" hidden="1" x14ac:dyDescent="0.25">
      <c r="A196" s="893"/>
      <c r="B196" s="894"/>
      <c r="C196" s="894"/>
      <c r="D196" s="894"/>
      <c r="E196" s="894"/>
      <c r="F196" s="895"/>
      <c r="G196" s="893"/>
      <c r="H196" s="894"/>
      <c r="I196" s="894"/>
      <c r="J196" s="894"/>
      <c r="K196" s="895"/>
    </row>
    <row r="197" spans="1:11" hidden="1" x14ac:dyDescent="0.25">
      <c r="A197" s="1030" t="s">
        <v>543</v>
      </c>
      <c r="B197" s="1031"/>
      <c r="C197" s="1031"/>
      <c r="D197" s="1031"/>
      <c r="E197" s="1031"/>
      <c r="F197" s="1032"/>
      <c r="G197" s="1036" t="s">
        <v>544</v>
      </c>
      <c r="H197" s="1037"/>
      <c r="I197" s="1037"/>
      <c r="J197" s="1037"/>
      <c r="K197" s="1038"/>
    </row>
    <row r="198" spans="1:11" ht="15.75" hidden="1" thickBot="1" x14ac:dyDescent="0.3">
      <c r="A198" s="1033"/>
      <c r="B198" s="1034"/>
      <c r="C198" s="1034"/>
      <c r="D198" s="1034"/>
      <c r="E198" s="1034"/>
      <c r="F198" s="1035"/>
      <c r="G198" s="1039"/>
      <c r="H198" s="1040"/>
      <c r="I198" s="1040"/>
      <c r="J198" s="1040"/>
      <c r="K198" s="1041"/>
    </row>
    <row r="199" spans="1:11" ht="15" hidden="1" customHeight="1" x14ac:dyDescent="0.25">
      <c r="A199" s="278" t="s">
        <v>499</v>
      </c>
      <c r="B199" s="279"/>
      <c r="C199" s="279"/>
      <c r="D199" s="279"/>
      <c r="E199" s="279"/>
      <c r="F199" s="280"/>
      <c r="G199" s="278" t="s">
        <v>500</v>
      </c>
      <c r="H199" s="279"/>
      <c r="I199" s="279"/>
      <c r="J199" s="279"/>
      <c r="K199" s="280"/>
    </row>
    <row r="200" spans="1:11" ht="15" hidden="1" customHeight="1" x14ac:dyDescent="0.25">
      <c r="A200" s="281"/>
      <c r="B200" s="282"/>
      <c r="C200" s="282"/>
      <c r="D200" s="282"/>
      <c r="E200" s="282"/>
      <c r="F200" s="283"/>
      <c r="G200" s="281"/>
      <c r="H200" s="282"/>
      <c r="I200" s="282"/>
      <c r="J200" s="282"/>
      <c r="K200" s="283"/>
    </row>
    <row r="201" spans="1:11" ht="15" hidden="1" customHeight="1" x14ac:dyDescent="0.25">
      <c r="A201" s="281"/>
      <c r="B201" s="282"/>
      <c r="C201" s="282"/>
      <c r="D201" s="282"/>
      <c r="E201" s="282"/>
      <c r="F201" s="283"/>
      <c r="G201" s="281"/>
      <c r="H201" s="282"/>
      <c r="I201" s="282"/>
      <c r="J201" s="282"/>
      <c r="K201" s="283"/>
    </row>
    <row r="202" spans="1:11" ht="15" hidden="1" customHeight="1" x14ac:dyDescent="0.25">
      <c r="A202" s="281"/>
      <c r="B202" s="282"/>
      <c r="C202" s="282"/>
      <c r="D202" s="282"/>
      <c r="E202" s="282"/>
      <c r="F202" s="283"/>
      <c r="G202" s="281"/>
      <c r="H202" s="282"/>
      <c r="I202" s="282"/>
      <c r="J202" s="282"/>
      <c r="K202" s="283"/>
    </row>
    <row r="203" spans="1:11" ht="15" hidden="1" customHeight="1" x14ac:dyDescent="0.25">
      <c r="A203" s="281"/>
      <c r="B203" s="282"/>
      <c r="C203" s="282"/>
      <c r="D203" s="282"/>
      <c r="E203" s="282"/>
      <c r="F203" s="283"/>
      <c r="G203" s="281"/>
      <c r="H203" s="282"/>
      <c r="I203" s="282"/>
      <c r="J203" s="282"/>
      <c r="K203" s="283"/>
    </row>
    <row r="204" spans="1:11" ht="15" hidden="1" customHeight="1" x14ac:dyDescent="0.25">
      <c r="A204" s="281"/>
      <c r="B204" s="282"/>
      <c r="C204" s="282"/>
      <c r="D204" s="282"/>
      <c r="E204" s="282"/>
      <c r="F204" s="283"/>
      <c r="G204" s="281"/>
      <c r="H204" s="282"/>
      <c r="I204" s="282"/>
      <c r="J204" s="282"/>
      <c r="K204" s="283"/>
    </row>
    <row r="205" spans="1:11" ht="15" hidden="1" customHeight="1" x14ac:dyDescent="0.25">
      <c r="A205" s="281"/>
      <c r="B205" s="282"/>
      <c r="C205" s="282"/>
      <c r="D205" s="282"/>
      <c r="E205" s="282"/>
      <c r="F205" s="283"/>
      <c r="G205" s="281"/>
      <c r="H205" s="282"/>
      <c r="I205" s="282"/>
      <c r="J205" s="282"/>
      <c r="K205" s="283"/>
    </row>
    <row r="206" spans="1:11" ht="15" hidden="1" customHeight="1" x14ac:dyDescent="0.25">
      <c r="A206" s="281"/>
      <c r="B206" s="282"/>
      <c r="C206" s="282"/>
      <c r="D206" s="282"/>
      <c r="E206" s="282"/>
      <c r="F206" s="283"/>
      <c r="G206" s="281"/>
      <c r="H206" s="282"/>
      <c r="I206" s="282"/>
      <c r="J206" s="282"/>
      <c r="K206" s="283"/>
    </row>
    <row r="207" spans="1:11" ht="15" hidden="1" customHeight="1" x14ac:dyDescent="0.25">
      <c r="A207" s="281"/>
      <c r="B207" s="282"/>
      <c r="C207" s="282"/>
      <c r="D207" s="282"/>
      <c r="E207" s="282"/>
      <c r="F207" s="283"/>
      <c r="G207" s="281"/>
      <c r="H207" s="282"/>
      <c r="I207" s="282"/>
      <c r="J207" s="282"/>
      <c r="K207" s="283"/>
    </row>
    <row r="208" spans="1:11" ht="15" hidden="1" customHeight="1" x14ac:dyDescent="0.25">
      <c r="A208" s="281"/>
      <c r="B208" s="282"/>
      <c r="C208" s="282"/>
      <c r="D208" s="282"/>
      <c r="E208" s="282"/>
      <c r="F208" s="283"/>
      <c r="G208" s="281"/>
      <c r="H208" s="282"/>
      <c r="I208" s="282"/>
      <c r="J208" s="282"/>
      <c r="K208" s="283"/>
    </row>
    <row r="209" spans="1:11" ht="15" hidden="1" customHeight="1" x14ac:dyDescent="0.25">
      <c r="A209" s="281"/>
      <c r="B209" s="282"/>
      <c r="C209" s="282"/>
      <c r="D209" s="282"/>
      <c r="E209" s="282"/>
      <c r="F209" s="283"/>
      <c r="G209" s="281"/>
      <c r="H209" s="282"/>
      <c r="I209" s="282"/>
      <c r="J209" s="282"/>
      <c r="K209" s="283"/>
    </row>
    <row r="210" spans="1:11" ht="15" hidden="1" customHeight="1" x14ac:dyDescent="0.25">
      <c r="A210" s="281"/>
      <c r="B210" s="282"/>
      <c r="C210" s="282"/>
      <c r="D210" s="282"/>
      <c r="E210" s="282"/>
      <c r="F210" s="283"/>
      <c r="G210" s="281"/>
      <c r="H210" s="282"/>
      <c r="I210" s="282"/>
      <c r="J210" s="282"/>
      <c r="K210" s="283"/>
    </row>
    <row r="211" spans="1:11" ht="15" hidden="1" customHeight="1" x14ac:dyDescent="0.25">
      <c r="A211" s="281"/>
      <c r="B211" s="282"/>
      <c r="C211" s="282"/>
      <c r="D211" s="282"/>
      <c r="E211" s="282"/>
      <c r="F211" s="283"/>
      <c r="G211" s="281"/>
      <c r="H211" s="282"/>
      <c r="I211" s="282"/>
      <c r="J211" s="282"/>
      <c r="K211" s="283"/>
    </row>
    <row r="212" spans="1:11" ht="15" customHeight="1" x14ac:dyDescent="0.25">
      <c r="A212" s="893"/>
      <c r="B212" s="894"/>
      <c r="C212" s="894"/>
      <c r="D212" s="894"/>
      <c r="E212" s="894"/>
      <c r="F212" s="895"/>
      <c r="G212" s="893"/>
      <c r="H212" s="894"/>
      <c r="I212" s="894"/>
      <c r="J212" s="894"/>
      <c r="K212" s="895"/>
    </row>
    <row r="213" spans="1:11" ht="15" customHeight="1" x14ac:dyDescent="0.25">
      <c r="A213" s="893"/>
      <c r="B213" s="894"/>
      <c r="C213" s="894"/>
      <c r="D213" s="894"/>
      <c r="E213" s="894"/>
      <c r="F213" s="895"/>
      <c r="G213" s="893"/>
      <c r="H213" s="894"/>
      <c r="I213" s="894"/>
      <c r="J213" s="894"/>
      <c r="K213" s="895"/>
    </row>
    <row r="214" spans="1:11" ht="15" customHeight="1" x14ac:dyDescent="0.25">
      <c r="A214" s="893"/>
      <c r="B214" s="894"/>
      <c r="C214" s="894"/>
      <c r="D214" s="894"/>
      <c r="E214" s="894"/>
      <c r="F214" s="895"/>
      <c r="G214" s="893"/>
      <c r="H214" s="894"/>
      <c r="I214" s="894"/>
      <c r="J214" s="894"/>
      <c r="K214" s="895"/>
    </row>
    <row r="215" spans="1:11" ht="15" customHeight="1" x14ac:dyDescent="0.25">
      <c r="A215" s="893"/>
      <c r="B215" s="894"/>
      <c r="C215" s="894"/>
      <c r="D215" s="894"/>
      <c r="E215" s="894"/>
      <c r="F215" s="895"/>
      <c r="G215" s="893"/>
      <c r="H215" s="894"/>
      <c r="I215" s="894"/>
      <c r="J215" s="894"/>
      <c r="K215" s="895"/>
    </row>
    <row r="216" spans="1:11" ht="15" customHeight="1" x14ac:dyDescent="0.25">
      <c r="A216" s="893"/>
      <c r="B216" s="894"/>
      <c r="C216" s="894"/>
      <c r="D216" s="894"/>
      <c r="E216" s="894"/>
      <c r="F216" s="895"/>
      <c r="G216" s="893"/>
      <c r="H216" s="894"/>
      <c r="I216" s="894"/>
      <c r="J216" s="894"/>
      <c r="K216" s="895"/>
    </row>
    <row r="217" spans="1:11" ht="15" customHeight="1" x14ac:dyDescent="0.25">
      <c r="A217" s="893"/>
      <c r="B217" s="894"/>
      <c r="C217" s="894"/>
      <c r="D217" s="894"/>
      <c r="E217" s="894"/>
      <c r="F217" s="895"/>
      <c r="G217" s="893"/>
      <c r="H217" s="894"/>
      <c r="I217" s="894"/>
      <c r="J217" s="894"/>
      <c r="K217" s="895"/>
    </row>
    <row r="218" spans="1:11" ht="15" customHeight="1" x14ac:dyDescent="0.25">
      <c r="A218" s="893"/>
      <c r="B218" s="894"/>
      <c r="C218" s="894"/>
      <c r="D218" s="894"/>
      <c r="E218" s="894"/>
      <c r="F218" s="895"/>
      <c r="G218" s="893"/>
      <c r="H218" s="894"/>
      <c r="I218" s="894"/>
      <c r="J218" s="894"/>
      <c r="K218" s="895"/>
    </row>
    <row r="219" spans="1:11" ht="15" customHeight="1" x14ac:dyDescent="0.25">
      <c r="A219" s="893"/>
      <c r="B219" s="894"/>
      <c r="C219" s="894"/>
      <c r="D219" s="894"/>
      <c r="E219" s="894"/>
      <c r="F219" s="895"/>
      <c r="G219" s="893"/>
      <c r="H219" s="894"/>
      <c r="I219" s="894"/>
      <c r="J219" s="894"/>
      <c r="K219" s="895"/>
    </row>
    <row r="220" spans="1:11" ht="15" customHeight="1" x14ac:dyDescent="0.25">
      <c r="A220" s="893"/>
      <c r="B220" s="894"/>
      <c r="C220" s="894"/>
      <c r="D220" s="894"/>
      <c r="E220" s="894"/>
      <c r="F220" s="895"/>
      <c r="G220" s="893"/>
      <c r="H220" s="894"/>
      <c r="I220" s="894"/>
      <c r="J220" s="894"/>
      <c r="K220" s="895"/>
    </row>
    <row r="221" spans="1:11" ht="15" customHeight="1" x14ac:dyDescent="0.25">
      <c r="A221" s="893"/>
      <c r="B221" s="894"/>
      <c r="C221" s="894"/>
      <c r="D221" s="894"/>
      <c r="E221" s="894"/>
      <c r="F221" s="895"/>
      <c r="G221" s="893"/>
      <c r="H221" s="894"/>
      <c r="I221" s="894"/>
      <c r="J221" s="894"/>
      <c r="K221" s="895"/>
    </row>
    <row r="222" spans="1:11" ht="15" customHeight="1" x14ac:dyDescent="0.25">
      <c r="A222" s="893"/>
      <c r="B222" s="894"/>
      <c r="C222" s="894"/>
      <c r="D222" s="894"/>
      <c r="E222" s="894"/>
      <c r="F222" s="895"/>
      <c r="G222" s="893"/>
      <c r="H222" s="894"/>
      <c r="I222" s="894"/>
      <c r="J222" s="894"/>
      <c r="K222" s="895"/>
    </row>
    <row r="223" spans="1:11" ht="15" customHeight="1" x14ac:dyDescent="0.25">
      <c r="A223" s="893"/>
      <c r="B223" s="894"/>
      <c r="C223" s="894"/>
      <c r="D223" s="894"/>
      <c r="E223" s="894"/>
      <c r="F223" s="895"/>
      <c r="G223" s="893"/>
      <c r="H223" s="894"/>
      <c r="I223" s="894"/>
      <c r="J223" s="894"/>
      <c r="K223" s="895"/>
    </row>
    <row r="224" spans="1:11" ht="15" customHeight="1" x14ac:dyDescent="0.25">
      <c r="A224" s="893"/>
      <c r="B224" s="894"/>
      <c r="C224" s="894"/>
      <c r="D224" s="894"/>
      <c r="E224" s="894"/>
      <c r="F224" s="895"/>
      <c r="G224" s="893"/>
      <c r="H224" s="894"/>
      <c r="I224" s="894"/>
      <c r="J224" s="894"/>
      <c r="K224" s="895"/>
    </row>
    <row r="225" spans="1:11" ht="15" customHeight="1" thickBot="1" x14ac:dyDescent="0.3">
      <c r="A225" s="893"/>
      <c r="B225" s="894"/>
      <c r="C225" s="894"/>
      <c r="D225" s="894"/>
      <c r="E225" s="894"/>
      <c r="F225" s="895"/>
      <c r="G225" s="893"/>
      <c r="H225" s="894"/>
      <c r="I225" s="894"/>
      <c r="J225" s="894"/>
      <c r="K225" s="895"/>
    </row>
    <row r="226" spans="1:11" s="284" customFormat="1" ht="15" customHeight="1" x14ac:dyDescent="0.25">
      <c r="A226" s="1030" t="s">
        <v>1228</v>
      </c>
      <c r="B226" s="1031"/>
      <c r="C226" s="1031"/>
      <c r="D226" s="1031"/>
      <c r="E226" s="1031"/>
      <c r="F226" s="1032"/>
      <c r="G226" s="1036" t="s">
        <v>1229</v>
      </c>
      <c r="H226" s="1037"/>
      <c r="I226" s="1037"/>
      <c r="J226" s="1037"/>
      <c r="K226" s="1038"/>
    </row>
    <row r="227" spans="1:11" s="285" customFormat="1" ht="15" customHeight="1" thickBot="1" x14ac:dyDescent="0.3">
      <c r="A227" s="1033"/>
      <c r="B227" s="1034"/>
      <c r="C227" s="1034"/>
      <c r="D227" s="1034"/>
      <c r="E227" s="1034"/>
      <c r="F227" s="1035"/>
      <c r="G227" s="1039"/>
      <c r="H227" s="1040"/>
      <c r="I227" s="1040"/>
      <c r="J227" s="1040"/>
      <c r="K227" s="1041"/>
    </row>
    <row r="228" spans="1:11" ht="15" customHeight="1" x14ac:dyDescent="0.25">
      <c r="A228" s="908"/>
      <c r="B228" s="909"/>
      <c r="C228" s="909"/>
      <c r="D228" s="909"/>
      <c r="E228" s="909"/>
      <c r="F228" s="910"/>
      <c r="G228" s="908"/>
      <c r="H228" s="909"/>
      <c r="I228" s="909"/>
      <c r="J228" s="909"/>
      <c r="K228" s="910"/>
    </row>
    <row r="229" spans="1:11" ht="15" customHeight="1" x14ac:dyDescent="0.25">
      <c r="A229" s="893"/>
      <c r="B229" s="894"/>
      <c r="C229" s="894"/>
      <c r="D229" s="894"/>
      <c r="E229" s="894"/>
      <c r="F229" s="895"/>
      <c r="G229" s="893"/>
      <c r="H229" s="894"/>
      <c r="I229" s="894"/>
      <c r="J229" s="894"/>
      <c r="K229" s="895"/>
    </row>
    <row r="230" spans="1:11" ht="15" customHeight="1" x14ac:dyDescent="0.25">
      <c r="A230" s="893"/>
      <c r="B230" s="894"/>
      <c r="C230" s="894"/>
      <c r="D230" s="894"/>
      <c r="E230" s="894"/>
      <c r="F230" s="895"/>
      <c r="G230" s="893"/>
      <c r="H230" s="894"/>
      <c r="I230" s="894"/>
      <c r="J230" s="894"/>
      <c r="K230" s="895"/>
    </row>
    <row r="231" spans="1:11" ht="15" customHeight="1" x14ac:dyDescent="0.25">
      <c r="A231" s="893"/>
      <c r="B231" s="894"/>
      <c r="C231" s="894"/>
      <c r="D231" s="894"/>
      <c r="E231" s="894"/>
      <c r="F231" s="895"/>
      <c r="G231" s="893"/>
      <c r="H231" s="894"/>
      <c r="I231" s="894"/>
      <c r="J231" s="894"/>
      <c r="K231" s="895"/>
    </row>
    <row r="232" spans="1:11" ht="15" customHeight="1" x14ac:dyDescent="0.25">
      <c r="A232" s="893"/>
      <c r="B232" s="894"/>
      <c r="C232" s="894"/>
      <c r="D232" s="894"/>
      <c r="E232" s="894"/>
      <c r="F232" s="895"/>
      <c r="G232" s="893"/>
      <c r="H232" s="894"/>
      <c r="I232" s="894"/>
      <c r="J232" s="894"/>
      <c r="K232" s="895"/>
    </row>
    <row r="233" spans="1:11" ht="15" customHeight="1" x14ac:dyDescent="0.25">
      <c r="A233" s="893"/>
      <c r="B233" s="894"/>
      <c r="C233" s="894"/>
      <c r="D233" s="894"/>
      <c r="E233" s="894"/>
      <c r="F233" s="895"/>
      <c r="G233" s="893"/>
      <c r="H233" s="894"/>
      <c r="I233" s="894"/>
      <c r="J233" s="894"/>
      <c r="K233" s="895"/>
    </row>
    <row r="234" spans="1:11" ht="15" customHeight="1" x14ac:dyDescent="0.25">
      <c r="A234" s="893"/>
      <c r="B234" s="894"/>
      <c r="C234" s="894"/>
      <c r="D234" s="894"/>
      <c r="E234" s="894"/>
      <c r="F234" s="895"/>
      <c r="G234" s="893"/>
      <c r="H234" s="894"/>
      <c r="I234" s="894"/>
      <c r="J234" s="894"/>
      <c r="K234" s="895"/>
    </row>
    <row r="235" spans="1:11" ht="15" customHeight="1" x14ac:dyDescent="0.25">
      <c r="A235" s="893"/>
      <c r="B235" s="894"/>
      <c r="C235" s="894"/>
      <c r="D235" s="894"/>
      <c r="E235" s="894"/>
      <c r="F235" s="895"/>
      <c r="G235" s="893"/>
      <c r="H235" s="894"/>
      <c r="I235" s="894"/>
      <c r="J235" s="894"/>
      <c r="K235" s="895"/>
    </row>
    <row r="236" spans="1:11" ht="15" customHeight="1" x14ac:dyDescent="0.25">
      <c r="A236" s="893"/>
      <c r="B236" s="894"/>
      <c r="C236" s="894"/>
      <c r="D236" s="894"/>
      <c r="E236" s="894"/>
      <c r="F236" s="895"/>
      <c r="G236" s="893"/>
      <c r="H236" s="894"/>
      <c r="I236" s="894"/>
      <c r="J236" s="894"/>
      <c r="K236" s="895"/>
    </row>
    <row r="237" spans="1:11" ht="15" customHeight="1" x14ac:dyDescent="0.25">
      <c r="A237" s="893"/>
      <c r="B237" s="894"/>
      <c r="C237" s="894"/>
      <c r="D237" s="894"/>
      <c r="E237" s="894"/>
      <c r="F237" s="895"/>
      <c r="G237" s="893"/>
      <c r="H237" s="894"/>
      <c r="I237" s="894"/>
      <c r="J237" s="894"/>
      <c r="K237" s="895"/>
    </row>
    <row r="238" spans="1:11" ht="15" customHeight="1" x14ac:dyDescent="0.25">
      <c r="A238" s="893"/>
      <c r="B238" s="894"/>
      <c r="C238" s="894"/>
      <c r="D238" s="894"/>
      <c r="E238" s="894"/>
      <c r="F238" s="895"/>
      <c r="G238" s="893"/>
      <c r="H238" s="894"/>
      <c r="I238" s="894"/>
      <c r="J238" s="894"/>
      <c r="K238" s="895"/>
    </row>
    <row r="239" spans="1:11" ht="15" customHeight="1" x14ac:dyDescent="0.25">
      <c r="A239" s="893"/>
      <c r="B239" s="894"/>
      <c r="C239" s="894"/>
      <c r="D239" s="894"/>
      <c r="E239" s="894"/>
      <c r="F239" s="895"/>
      <c r="G239" s="893"/>
      <c r="H239" s="894"/>
      <c r="I239" s="894"/>
      <c r="J239" s="894"/>
      <c r="K239" s="895"/>
    </row>
    <row r="240" spans="1:11" ht="15" customHeight="1" x14ac:dyDescent="0.25">
      <c r="A240" s="893"/>
      <c r="B240" s="894"/>
      <c r="C240" s="894"/>
      <c r="D240" s="894"/>
      <c r="E240" s="894"/>
      <c r="F240" s="895"/>
      <c r="G240" s="893"/>
      <c r="H240" s="894"/>
      <c r="I240" s="894"/>
      <c r="J240" s="894"/>
      <c r="K240" s="895"/>
    </row>
    <row r="241" spans="1:11" ht="15" customHeight="1" x14ac:dyDescent="0.25">
      <c r="A241" s="893"/>
      <c r="B241" s="894"/>
      <c r="C241" s="894"/>
      <c r="D241" s="894"/>
      <c r="E241" s="894"/>
      <c r="F241" s="895"/>
      <c r="G241" s="893"/>
      <c r="H241" s="894"/>
      <c r="I241" s="894"/>
      <c r="J241" s="894"/>
      <c r="K241" s="895"/>
    </row>
    <row r="242" spans="1:11" ht="6" customHeight="1" thickBot="1" x14ac:dyDescent="0.3">
      <c r="A242" s="893"/>
      <c r="B242" s="894"/>
      <c r="C242" s="894"/>
      <c r="D242" s="894"/>
      <c r="E242" s="894"/>
      <c r="F242" s="895"/>
      <c r="G242" s="893"/>
      <c r="H242" s="894"/>
      <c r="I242" s="894"/>
      <c r="J242" s="894"/>
      <c r="K242" s="895"/>
    </row>
    <row r="243" spans="1:11" x14ac:dyDescent="0.25">
      <c r="A243" s="1030" t="s">
        <v>1230</v>
      </c>
      <c r="B243" s="1031"/>
      <c r="C243" s="1031"/>
      <c r="D243" s="1031"/>
      <c r="E243" s="1031"/>
      <c r="F243" s="1032"/>
      <c r="G243" s="1036" t="s">
        <v>1231</v>
      </c>
      <c r="H243" s="1037"/>
      <c r="I243" s="1037"/>
      <c r="J243" s="1037"/>
      <c r="K243" s="1038"/>
    </row>
    <row r="244" spans="1:11" ht="15.75" thickBot="1" x14ac:dyDescent="0.3">
      <c r="A244" s="1033"/>
      <c r="B244" s="1034"/>
      <c r="C244" s="1034"/>
      <c r="D244" s="1034"/>
      <c r="E244" s="1034"/>
      <c r="F244" s="1035"/>
      <c r="G244" s="1039"/>
      <c r="H244" s="1040"/>
      <c r="I244" s="1040"/>
      <c r="J244" s="1040"/>
      <c r="K244" s="1041"/>
    </row>
    <row r="245" spans="1:11" ht="15" customHeight="1" x14ac:dyDescent="0.25">
      <c r="A245" s="908"/>
      <c r="B245" s="909"/>
      <c r="C245" s="909"/>
      <c r="D245" s="909"/>
      <c r="E245" s="909"/>
      <c r="F245" s="910"/>
      <c r="G245" s="908"/>
      <c r="H245" s="909"/>
      <c r="I245" s="909"/>
      <c r="J245" s="909"/>
      <c r="K245" s="910"/>
    </row>
    <row r="246" spans="1:11" ht="15" customHeight="1" x14ac:dyDescent="0.25">
      <c r="A246" s="893"/>
      <c r="B246" s="894"/>
      <c r="C246" s="894"/>
      <c r="D246" s="894"/>
      <c r="E246" s="894"/>
      <c r="F246" s="895"/>
      <c r="G246" s="893"/>
      <c r="H246" s="894"/>
      <c r="I246" s="894"/>
      <c r="J246" s="894"/>
      <c r="K246" s="895"/>
    </row>
    <row r="247" spans="1:11" ht="15" customHeight="1" x14ac:dyDescent="0.25">
      <c r="A247" s="893"/>
      <c r="B247" s="894"/>
      <c r="C247" s="894"/>
      <c r="D247" s="894"/>
      <c r="E247" s="894"/>
      <c r="F247" s="895"/>
      <c r="G247" s="893"/>
      <c r="H247" s="894"/>
      <c r="I247" s="894"/>
      <c r="J247" s="894"/>
      <c r="K247" s="895"/>
    </row>
    <row r="248" spans="1:11" ht="15" customHeight="1" x14ac:dyDescent="0.25">
      <c r="A248" s="893"/>
      <c r="B248" s="894"/>
      <c r="C248" s="894"/>
      <c r="D248" s="894"/>
      <c r="E248" s="894"/>
      <c r="F248" s="895"/>
      <c r="G248" s="893"/>
      <c r="H248" s="894"/>
      <c r="I248" s="894"/>
      <c r="J248" s="894"/>
      <c r="K248" s="895"/>
    </row>
    <row r="249" spans="1:11" ht="15" customHeight="1" x14ac:dyDescent="0.25">
      <c r="A249" s="893"/>
      <c r="B249" s="894"/>
      <c r="C249" s="894"/>
      <c r="D249" s="894"/>
      <c r="E249" s="894"/>
      <c r="F249" s="895"/>
      <c r="G249" s="893"/>
      <c r="H249" s="894"/>
      <c r="I249" s="894"/>
      <c r="J249" s="894"/>
      <c r="K249" s="895"/>
    </row>
    <row r="250" spans="1:11" ht="15" customHeight="1" x14ac:dyDescent="0.25">
      <c r="A250" s="893"/>
      <c r="B250" s="894"/>
      <c r="C250" s="894"/>
      <c r="D250" s="894"/>
      <c r="E250" s="894"/>
      <c r="F250" s="895"/>
      <c r="G250" s="893"/>
      <c r="H250" s="894"/>
      <c r="I250" s="894"/>
      <c r="J250" s="894"/>
      <c r="K250" s="895"/>
    </row>
    <row r="251" spans="1:11" ht="15" customHeight="1" x14ac:dyDescent="0.25">
      <c r="A251" s="893"/>
      <c r="B251" s="894"/>
      <c r="C251" s="894"/>
      <c r="D251" s="894"/>
      <c r="E251" s="894"/>
      <c r="F251" s="895"/>
      <c r="G251" s="893"/>
      <c r="H251" s="894"/>
      <c r="I251" s="894"/>
      <c r="J251" s="894"/>
      <c r="K251" s="895"/>
    </row>
    <row r="252" spans="1:11" ht="15" customHeight="1" x14ac:dyDescent="0.25">
      <c r="A252" s="893"/>
      <c r="B252" s="894"/>
      <c r="C252" s="894"/>
      <c r="D252" s="894"/>
      <c r="E252" s="894"/>
      <c r="F252" s="895"/>
      <c r="G252" s="893"/>
      <c r="H252" s="894"/>
      <c r="I252" s="894"/>
      <c r="J252" s="894"/>
      <c r="K252" s="895"/>
    </row>
    <row r="253" spans="1:11" ht="15" customHeight="1" x14ac:dyDescent="0.25">
      <c r="A253" s="893"/>
      <c r="B253" s="894"/>
      <c r="C253" s="894"/>
      <c r="D253" s="894"/>
      <c r="E253" s="894"/>
      <c r="F253" s="895"/>
      <c r="G253" s="893"/>
      <c r="H253" s="894"/>
      <c r="I253" s="894"/>
      <c r="J253" s="894"/>
      <c r="K253" s="895"/>
    </row>
    <row r="254" spans="1:11" ht="15" customHeight="1" x14ac:dyDescent="0.25">
      <c r="A254" s="893"/>
      <c r="B254" s="894"/>
      <c r="C254" s="894"/>
      <c r="D254" s="894"/>
      <c r="E254" s="894"/>
      <c r="F254" s="895"/>
      <c r="G254" s="893"/>
      <c r="H254" s="894"/>
      <c r="I254" s="894"/>
      <c r="J254" s="894"/>
      <c r="K254" s="895"/>
    </row>
    <row r="255" spans="1:11" ht="15" customHeight="1" x14ac:dyDescent="0.25">
      <c r="A255" s="893"/>
      <c r="B255" s="894"/>
      <c r="C255" s="894"/>
      <c r="D255" s="894"/>
      <c r="E255" s="894"/>
      <c r="F255" s="895"/>
      <c r="G255" s="893"/>
      <c r="H255" s="894"/>
      <c r="I255" s="894"/>
      <c r="J255" s="894"/>
      <c r="K255" s="895"/>
    </row>
    <row r="256" spans="1:11" ht="15" customHeight="1" x14ac:dyDescent="0.25">
      <c r="A256" s="893"/>
      <c r="B256" s="894"/>
      <c r="C256" s="894"/>
      <c r="D256" s="894"/>
      <c r="E256" s="894"/>
      <c r="F256" s="895"/>
      <c r="G256" s="893"/>
      <c r="H256" s="894"/>
      <c r="I256" s="894"/>
      <c r="J256" s="894"/>
      <c r="K256" s="895"/>
    </row>
    <row r="257" spans="1:11" ht="15" customHeight="1" x14ac:dyDescent="0.25">
      <c r="A257" s="893"/>
      <c r="B257" s="894"/>
      <c r="C257" s="894"/>
      <c r="D257" s="894"/>
      <c r="E257" s="894"/>
      <c r="F257" s="895"/>
      <c r="G257" s="893"/>
      <c r="H257" s="894"/>
      <c r="I257" s="894"/>
      <c r="J257" s="894"/>
      <c r="K257" s="895"/>
    </row>
    <row r="258" spans="1:11" ht="15" customHeight="1" x14ac:dyDescent="0.25">
      <c r="A258" s="893"/>
      <c r="B258" s="894"/>
      <c r="C258" s="894"/>
      <c r="D258" s="894"/>
      <c r="E258" s="894"/>
      <c r="F258" s="895"/>
      <c r="G258" s="893"/>
      <c r="H258" s="894"/>
      <c r="I258" s="894"/>
      <c r="J258" s="894"/>
      <c r="K258" s="895"/>
    </row>
    <row r="259" spans="1:11" ht="6" customHeight="1" thickBot="1" x14ac:dyDescent="0.3">
      <c r="A259" s="893"/>
      <c r="B259" s="894"/>
      <c r="C259" s="894"/>
      <c r="D259" s="894"/>
      <c r="E259" s="894"/>
      <c r="F259" s="895"/>
      <c r="G259" s="893"/>
      <c r="H259" s="894"/>
      <c r="I259" s="894"/>
      <c r="J259" s="894"/>
      <c r="K259" s="895"/>
    </row>
    <row r="260" spans="1:11" x14ac:dyDescent="0.25">
      <c r="A260" s="1030" t="s">
        <v>1232</v>
      </c>
      <c r="B260" s="1031"/>
      <c r="C260" s="1031"/>
      <c r="D260" s="1031"/>
      <c r="E260" s="1031"/>
      <c r="F260" s="1032"/>
      <c r="G260" s="1036" t="s">
        <v>1233</v>
      </c>
      <c r="H260" s="1037"/>
      <c r="I260" s="1037"/>
      <c r="J260" s="1037"/>
      <c r="K260" s="1038"/>
    </row>
    <row r="261" spans="1:11" ht="15.75" thickBot="1" x14ac:dyDescent="0.3">
      <c r="A261" s="1033"/>
      <c r="B261" s="1034"/>
      <c r="C261" s="1034"/>
      <c r="D261" s="1034"/>
      <c r="E261" s="1034"/>
      <c r="F261" s="1035"/>
      <c r="G261" s="1039"/>
      <c r="H261" s="1040"/>
      <c r="I261" s="1040"/>
      <c r="J261" s="1040"/>
      <c r="K261" s="1041"/>
    </row>
    <row r="262" spans="1:11" ht="15" customHeight="1" x14ac:dyDescent="0.25">
      <c r="A262" s="908"/>
      <c r="B262" s="909"/>
      <c r="C262" s="909"/>
      <c r="D262" s="909"/>
      <c r="E262" s="909"/>
      <c r="F262" s="910"/>
      <c r="G262" s="908"/>
      <c r="H262" s="909"/>
      <c r="I262" s="909"/>
      <c r="J262" s="909"/>
      <c r="K262" s="910"/>
    </row>
    <row r="263" spans="1:11" ht="15" customHeight="1" x14ac:dyDescent="0.25">
      <c r="A263" s="893"/>
      <c r="B263" s="894"/>
      <c r="C263" s="894"/>
      <c r="D263" s="894"/>
      <c r="E263" s="894"/>
      <c r="F263" s="895"/>
      <c r="G263" s="893"/>
      <c r="H263" s="894"/>
      <c r="I263" s="894"/>
      <c r="J263" s="894"/>
      <c r="K263" s="895"/>
    </row>
    <row r="264" spans="1:11" ht="15" customHeight="1" x14ac:dyDescent="0.25">
      <c r="A264" s="893"/>
      <c r="B264" s="894"/>
      <c r="C264" s="894"/>
      <c r="D264" s="894"/>
      <c r="E264" s="894"/>
      <c r="F264" s="895"/>
      <c r="G264" s="893"/>
      <c r="H264" s="894"/>
      <c r="I264" s="894"/>
      <c r="J264" s="894"/>
      <c r="K264" s="895"/>
    </row>
    <row r="265" spans="1:11" ht="15" customHeight="1" x14ac:dyDescent="0.25">
      <c r="A265" s="893"/>
      <c r="B265" s="894"/>
      <c r="C265" s="894"/>
      <c r="D265" s="894"/>
      <c r="E265" s="894"/>
      <c r="F265" s="895"/>
      <c r="G265" s="893"/>
      <c r="H265" s="894"/>
      <c r="I265" s="894"/>
      <c r="J265" s="894"/>
      <c r="K265" s="895"/>
    </row>
    <row r="266" spans="1:11" ht="15" customHeight="1" x14ac:dyDescent="0.25">
      <c r="A266" s="893"/>
      <c r="B266" s="894"/>
      <c r="C266" s="894"/>
      <c r="D266" s="894"/>
      <c r="E266" s="894"/>
      <c r="F266" s="895"/>
      <c r="G266" s="893"/>
      <c r="H266" s="894"/>
      <c r="I266" s="894"/>
      <c r="J266" s="894"/>
      <c r="K266" s="895"/>
    </row>
    <row r="267" spans="1:11" ht="15" customHeight="1" x14ac:dyDescent="0.25">
      <c r="A267" s="893"/>
      <c r="B267" s="894"/>
      <c r="C267" s="894"/>
      <c r="D267" s="894"/>
      <c r="E267" s="894"/>
      <c r="F267" s="895"/>
      <c r="G267" s="893"/>
      <c r="H267" s="894"/>
      <c r="I267" s="894"/>
      <c r="J267" s="894"/>
      <c r="K267" s="895"/>
    </row>
    <row r="268" spans="1:11" ht="15" customHeight="1" x14ac:dyDescent="0.25">
      <c r="A268" s="893"/>
      <c r="B268" s="894"/>
      <c r="C268" s="894"/>
      <c r="D268" s="894"/>
      <c r="E268" s="894"/>
      <c r="F268" s="895"/>
      <c r="G268" s="893"/>
      <c r="H268" s="894"/>
      <c r="I268" s="894"/>
      <c r="J268" s="894"/>
      <c r="K268" s="895"/>
    </row>
    <row r="269" spans="1:11" ht="15" customHeight="1" x14ac:dyDescent="0.25">
      <c r="A269" s="893"/>
      <c r="B269" s="894"/>
      <c r="C269" s="894"/>
      <c r="D269" s="894"/>
      <c r="E269" s="894"/>
      <c r="F269" s="895"/>
      <c r="G269" s="893"/>
      <c r="H269" s="894"/>
      <c r="I269" s="894"/>
      <c r="J269" s="894"/>
      <c r="K269" s="895"/>
    </row>
    <row r="270" spans="1:11" ht="15" customHeight="1" x14ac:dyDescent="0.25">
      <c r="A270" s="893"/>
      <c r="B270" s="894"/>
      <c r="C270" s="894"/>
      <c r="D270" s="894"/>
      <c r="E270" s="894"/>
      <c r="F270" s="895"/>
      <c r="G270" s="893"/>
      <c r="H270" s="894"/>
      <c r="I270" s="894"/>
      <c r="J270" s="894"/>
      <c r="K270" s="895"/>
    </row>
    <row r="271" spans="1:11" ht="15" customHeight="1" x14ac:dyDescent="0.25">
      <c r="A271" s="893"/>
      <c r="B271" s="894"/>
      <c r="C271" s="894"/>
      <c r="D271" s="894"/>
      <c r="E271" s="894"/>
      <c r="F271" s="895"/>
      <c r="G271" s="893"/>
      <c r="H271" s="894"/>
      <c r="I271" s="894"/>
      <c r="J271" s="894"/>
      <c r="K271" s="895"/>
    </row>
    <row r="272" spans="1:11" ht="15" customHeight="1" x14ac:dyDescent="0.25">
      <c r="A272" s="893"/>
      <c r="B272" s="894"/>
      <c r="C272" s="894"/>
      <c r="D272" s="894"/>
      <c r="E272" s="894"/>
      <c r="F272" s="895"/>
      <c r="G272" s="893"/>
      <c r="H272" s="894"/>
      <c r="I272" s="894"/>
      <c r="J272" s="894"/>
      <c r="K272" s="895"/>
    </row>
    <row r="273" spans="1:11" ht="15" customHeight="1" x14ac:dyDescent="0.25">
      <c r="A273" s="893"/>
      <c r="B273" s="894"/>
      <c r="C273" s="894"/>
      <c r="D273" s="894"/>
      <c r="E273" s="894"/>
      <c r="F273" s="895"/>
      <c r="G273" s="893"/>
      <c r="H273" s="894"/>
      <c r="I273" s="894"/>
      <c r="J273" s="894"/>
      <c r="K273" s="895"/>
    </row>
    <row r="274" spans="1:11" ht="15" customHeight="1" x14ac:dyDescent="0.25">
      <c r="A274" s="893"/>
      <c r="B274" s="894"/>
      <c r="C274" s="894"/>
      <c r="D274" s="894"/>
      <c r="E274" s="894"/>
      <c r="F274" s="895"/>
      <c r="G274" s="893"/>
      <c r="H274" s="894"/>
      <c r="I274" s="894"/>
      <c r="J274" s="894"/>
      <c r="K274" s="895"/>
    </row>
    <row r="275" spans="1:11" ht="15" customHeight="1" x14ac:dyDescent="0.25">
      <c r="A275" s="893"/>
      <c r="B275" s="894"/>
      <c r="C275" s="894"/>
      <c r="D275" s="894"/>
      <c r="E275" s="894"/>
      <c r="F275" s="895"/>
      <c r="G275" s="893"/>
      <c r="H275" s="894"/>
      <c r="I275" s="894"/>
      <c r="J275" s="894"/>
      <c r="K275" s="895"/>
    </row>
    <row r="276" spans="1:11" ht="6" customHeight="1" thickBot="1" x14ac:dyDescent="0.3">
      <c r="A276" s="893"/>
      <c r="B276" s="894"/>
      <c r="C276" s="894"/>
      <c r="D276" s="894"/>
      <c r="E276" s="894"/>
      <c r="F276" s="895"/>
      <c r="G276" s="893"/>
      <c r="H276" s="894"/>
      <c r="I276" s="894"/>
      <c r="J276" s="894"/>
      <c r="K276" s="895"/>
    </row>
    <row r="277" spans="1:11" x14ac:dyDescent="0.25">
      <c r="A277" s="1030" t="s">
        <v>1128</v>
      </c>
      <c r="B277" s="1031"/>
      <c r="C277" s="1031"/>
      <c r="D277" s="1031"/>
      <c r="E277" s="1031"/>
      <c r="F277" s="1032"/>
      <c r="G277" s="1036" t="s">
        <v>1177</v>
      </c>
      <c r="H277" s="1037"/>
      <c r="I277" s="1037"/>
      <c r="J277" s="1037"/>
      <c r="K277" s="1038"/>
    </row>
    <row r="278" spans="1:11" ht="15.75" thickBot="1" x14ac:dyDescent="0.3">
      <c r="A278" s="1033"/>
      <c r="B278" s="1034"/>
      <c r="C278" s="1034"/>
      <c r="D278" s="1034"/>
      <c r="E278" s="1034"/>
      <c r="F278" s="1035"/>
      <c r="G278" s="1039"/>
      <c r="H278" s="1040"/>
      <c r="I278" s="1040"/>
      <c r="J278" s="1040"/>
      <c r="K278" s="1041"/>
    </row>
    <row r="279" spans="1:11" ht="15" customHeight="1" x14ac:dyDescent="0.25">
      <c r="A279" s="908"/>
      <c r="B279" s="909"/>
      <c r="C279" s="909"/>
      <c r="D279" s="909"/>
      <c r="E279" s="909"/>
      <c r="F279" s="910"/>
      <c r="G279" s="908"/>
      <c r="H279" s="909"/>
      <c r="I279" s="909"/>
      <c r="J279" s="909"/>
      <c r="K279" s="910"/>
    </row>
    <row r="280" spans="1:11" ht="15" customHeight="1" x14ac:dyDescent="0.25">
      <c r="A280" s="893"/>
      <c r="B280" s="894"/>
      <c r="C280" s="894"/>
      <c r="D280" s="894"/>
      <c r="E280" s="894"/>
      <c r="F280" s="895"/>
      <c r="G280" s="893"/>
      <c r="H280" s="894"/>
      <c r="I280" s="894"/>
      <c r="J280" s="894"/>
      <c r="K280" s="895"/>
    </row>
    <row r="281" spans="1:11" ht="15" customHeight="1" x14ac:dyDescent="0.25">
      <c r="A281" s="893"/>
      <c r="B281" s="894"/>
      <c r="C281" s="894"/>
      <c r="D281" s="894"/>
      <c r="E281" s="894"/>
      <c r="F281" s="895"/>
      <c r="G281" s="893"/>
      <c r="H281" s="894"/>
      <c r="I281" s="894"/>
      <c r="J281" s="894"/>
      <c r="K281" s="895"/>
    </row>
    <row r="282" spans="1:11" ht="15" customHeight="1" x14ac:dyDescent="0.25">
      <c r="A282" s="893"/>
      <c r="B282" s="894"/>
      <c r="C282" s="894"/>
      <c r="D282" s="894"/>
      <c r="E282" s="894"/>
      <c r="F282" s="895"/>
      <c r="G282" s="893"/>
      <c r="H282" s="894"/>
      <c r="I282" s="894"/>
      <c r="J282" s="894"/>
      <c r="K282" s="895"/>
    </row>
    <row r="283" spans="1:11" ht="15" customHeight="1" x14ac:dyDescent="0.25">
      <c r="A283" s="893"/>
      <c r="B283" s="894"/>
      <c r="C283" s="894"/>
      <c r="D283" s="894"/>
      <c r="E283" s="894"/>
      <c r="F283" s="895"/>
      <c r="G283" s="893"/>
      <c r="H283" s="894"/>
      <c r="I283" s="894"/>
      <c r="J283" s="894"/>
      <c r="K283" s="895"/>
    </row>
    <row r="284" spans="1:11" ht="15" customHeight="1" x14ac:dyDescent="0.25">
      <c r="A284" s="893"/>
      <c r="B284" s="894"/>
      <c r="C284" s="894"/>
      <c r="D284" s="894"/>
      <c r="E284" s="894"/>
      <c r="F284" s="895"/>
      <c r="G284" s="893"/>
      <c r="H284" s="894"/>
      <c r="I284" s="894"/>
      <c r="J284" s="894"/>
      <c r="K284" s="895"/>
    </row>
    <row r="285" spans="1:11" ht="15" customHeight="1" x14ac:dyDescent="0.25">
      <c r="A285" s="893"/>
      <c r="B285" s="894"/>
      <c r="C285" s="894"/>
      <c r="D285" s="894"/>
      <c r="E285" s="894"/>
      <c r="F285" s="895"/>
      <c r="G285" s="893"/>
      <c r="H285" s="894"/>
      <c r="I285" s="894"/>
      <c r="J285" s="894"/>
      <c r="K285" s="895"/>
    </row>
    <row r="286" spans="1:11" ht="15" customHeight="1" x14ac:dyDescent="0.25">
      <c r="A286" s="893"/>
      <c r="B286" s="894"/>
      <c r="C286" s="894"/>
      <c r="D286" s="894"/>
      <c r="E286" s="894"/>
      <c r="F286" s="895"/>
      <c r="G286" s="893"/>
      <c r="H286" s="894"/>
      <c r="I286" s="894"/>
      <c r="J286" s="894"/>
      <c r="K286" s="895"/>
    </row>
    <row r="287" spans="1:11" ht="15" customHeight="1" x14ac:dyDescent="0.25">
      <c r="A287" s="893"/>
      <c r="B287" s="894"/>
      <c r="C287" s="894"/>
      <c r="D287" s="894"/>
      <c r="E287" s="894"/>
      <c r="F287" s="895"/>
      <c r="G287" s="893"/>
      <c r="H287" s="894"/>
      <c r="I287" s="894"/>
      <c r="J287" s="894"/>
      <c r="K287" s="895"/>
    </row>
    <row r="288" spans="1:11" ht="15" customHeight="1" x14ac:dyDescent="0.25">
      <c r="A288" s="893"/>
      <c r="B288" s="894"/>
      <c r="C288" s="894"/>
      <c r="D288" s="894"/>
      <c r="E288" s="894"/>
      <c r="F288" s="895"/>
      <c r="G288" s="893"/>
      <c r="H288" s="894"/>
      <c r="I288" s="894"/>
      <c r="J288" s="894"/>
      <c r="K288" s="895"/>
    </row>
    <row r="289" spans="1:11" ht="15" customHeight="1" x14ac:dyDescent="0.25">
      <c r="A289" s="893"/>
      <c r="B289" s="894"/>
      <c r="C289" s="894"/>
      <c r="D289" s="894"/>
      <c r="E289" s="894"/>
      <c r="F289" s="895"/>
      <c r="G289" s="893"/>
      <c r="H289" s="894"/>
      <c r="I289" s="894"/>
      <c r="J289" s="894"/>
      <c r="K289" s="895"/>
    </row>
    <row r="290" spans="1:11" ht="15" customHeight="1" x14ac:dyDescent="0.25">
      <c r="A290" s="893"/>
      <c r="B290" s="894"/>
      <c r="C290" s="894"/>
      <c r="D290" s="894"/>
      <c r="E290" s="894"/>
      <c r="F290" s="895"/>
      <c r="G290" s="893"/>
      <c r="H290" s="894"/>
      <c r="I290" s="894"/>
      <c r="J290" s="894"/>
      <c r="K290" s="895"/>
    </row>
    <row r="291" spans="1:11" ht="15" customHeight="1" x14ac:dyDescent="0.25">
      <c r="A291" s="893"/>
      <c r="B291" s="894"/>
      <c r="C291" s="894"/>
      <c r="D291" s="894"/>
      <c r="E291" s="894"/>
      <c r="F291" s="895"/>
      <c r="G291" s="893"/>
      <c r="H291" s="894"/>
      <c r="I291" s="894"/>
      <c r="J291" s="894"/>
      <c r="K291" s="895"/>
    </row>
    <row r="292" spans="1:11" ht="15" customHeight="1" x14ac:dyDescent="0.25">
      <c r="A292" s="893"/>
      <c r="B292" s="894"/>
      <c r="C292" s="894"/>
      <c r="D292" s="894"/>
      <c r="E292" s="894"/>
      <c r="F292" s="895"/>
      <c r="G292" s="893"/>
      <c r="H292" s="894"/>
      <c r="I292" s="894"/>
      <c r="J292" s="894"/>
      <c r="K292" s="895"/>
    </row>
    <row r="293" spans="1:11" ht="6" customHeight="1" thickBot="1" x14ac:dyDescent="0.3">
      <c r="A293" s="893"/>
      <c r="B293" s="894"/>
      <c r="C293" s="894"/>
      <c r="D293" s="894"/>
      <c r="E293" s="894"/>
      <c r="F293" s="895"/>
      <c r="G293" s="893"/>
      <c r="H293" s="894"/>
      <c r="I293" s="894"/>
      <c r="J293" s="894"/>
      <c r="K293" s="895"/>
    </row>
    <row r="294" spans="1:11" x14ac:dyDescent="0.25">
      <c r="A294" s="1030" t="s">
        <v>1234</v>
      </c>
      <c r="B294" s="1031"/>
      <c r="C294" s="1031"/>
      <c r="D294" s="1031"/>
      <c r="E294" s="1031"/>
      <c r="F294" s="1032"/>
      <c r="G294" s="1036" t="s">
        <v>1235</v>
      </c>
      <c r="H294" s="1037"/>
      <c r="I294" s="1037"/>
      <c r="J294" s="1037"/>
      <c r="K294" s="1038"/>
    </row>
    <row r="295" spans="1:11" ht="15.75" thickBot="1" x14ac:dyDescent="0.3">
      <c r="A295" s="1033"/>
      <c r="B295" s="1034"/>
      <c r="C295" s="1034"/>
      <c r="D295" s="1034"/>
      <c r="E295" s="1034"/>
      <c r="F295" s="1035"/>
      <c r="G295" s="1039"/>
      <c r="H295" s="1040"/>
      <c r="I295" s="1040"/>
      <c r="J295" s="1040"/>
      <c r="K295" s="1041"/>
    </row>
    <row r="296" spans="1:11" x14ac:dyDescent="0.25">
      <c r="A296" s="908" t="s">
        <v>501</v>
      </c>
      <c r="B296" s="909"/>
      <c r="C296" s="909"/>
      <c r="D296" s="909"/>
      <c r="E296" s="909"/>
      <c r="F296" s="910"/>
      <c r="G296" s="908" t="s">
        <v>502</v>
      </c>
      <c r="H296" s="909"/>
      <c r="I296" s="909"/>
      <c r="J296" s="909"/>
      <c r="K296" s="910"/>
    </row>
    <row r="297" spans="1:11" x14ac:dyDescent="0.25">
      <c r="A297" s="893"/>
      <c r="B297" s="894"/>
      <c r="C297" s="894"/>
      <c r="D297" s="894"/>
      <c r="E297" s="894"/>
      <c r="F297" s="895"/>
      <c r="G297" s="893"/>
      <c r="H297" s="894"/>
      <c r="I297" s="894"/>
      <c r="J297" s="894"/>
      <c r="K297" s="895"/>
    </row>
    <row r="298" spans="1:11" x14ac:dyDescent="0.25">
      <c r="A298" s="893"/>
      <c r="B298" s="894"/>
      <c r="C298" s="894"/>
      <c r="D298" s="894"/>
      <c r="E298" s="894"/>
      <c r="F298" s="895"/>
      <c r="G298" s="893"/>
      <c r="H298" s="894"/>
      <c r="I298" s="894"/>
      <c r="J298" s="894"/>
      <c r="K298" s="895"/>
    </row>
    <row r="299" spans="1:11" x14ac:dyDescent="0.25">
      <c r="A299" s="893"/>
      <c r="B299" s="894"/>
      <c r="C299" s="894"/>
      <c r="D299" s="894"/>
      <c r="E299" s="894"/>
      <c r="F299" s="895"/>
      <c r="G299" s="893"/>
      <c r="H299" s="894"/>
      <c r="I299" s="894"/>
      <c r="J299" s="894"/>
      <c r="K299" s="895"/>
    </row>
    <row r="300" spans="1:11" x14ac:dyDescent="0.25">
      <c r="A300" s="893"/>
      <c r="B300" s="894"/>
      <c r="C300" s="894"/>
      <c r="D300" s="894"/>
      <c r="E300" s="894"/>
      <c r="F300" s="895"/>
      <c r="G300" s="893"/>
      <c r="H300" s="894"/>
      <c r="I300" s="894"/>
      <c r="J300" s="894"/>
      <c r="K300" s="895"/>
    </row>
    <row r="301" spans="1:11" x14ac:dyDescent="0.25">
      <c r="A301" s="893"/>
      <c r="B301" s="894"/>
      <c r="C301" s="894"/>
      <c r="D301" s="894"/>
      <c r="E301" s="894"/>
      <c r="F301" s="895"/>
      <c r="G301" s="893"/>
      <c r="H301" s="894"/>
      <c r="I301" s="894"/>
      <c r="J301" s="894"/>
      <c r="K301" s="895"/>
    </row>
    <row r="302" spans="1:11" x14ac:dyDescent="0.25">
      <c r="A302" s="893"/>
      <c r="B302" s="894"/>
      <c r="C302" s="894"/>
      <c r="D302" s="894"/>
      <c r="E302" s="894"/>
      <c r="F302" s="895"/>
      <c r="G302" s="893"/>
      <c r="H302" s="894"/>
      <c r="I302" s="894"/>
      <c r="J302" s="894"/>
      <c r="K302" s="895"/>
    </row>
    <row r="303" spans="1:11" x14ac:dyDescent="0.25">
      <c r="A303" s="893"/>
      <c r="B303" s="894"/>
      <c r="C303" s="894"/>
      <c r="D303" s="894"/>
      <c r="E303" s="894"/>
      <c r="F303" s="895"/>
      <c r="G303" s="893"/>
      <c r="H303" s="894"/>
      <c r="I303" s="894"/>
      <c r="J303" s="894"/>
      <c r="K303" s="895"/>
    </row>
    <row r="304" spans="1:11" x14ac:dyDescent="0.25">
      <c r="A304" s="893"/>
      <c r="B304" s="894"/>
      <c r="C304" s="894"/>
      <c r="D304" s="894"/>
      <c r="E304" s="894"/>
      <c r="F304" s="895"/>
      <c r="G304" s="893"/>
      <c r="H304" s="894"/>
      <c r="I304" s="894"/>
      <c r="J304" s="894"/>
      <c r="K304" s="895"/>
    </row>
    <row r="305" spans="1:11" x14ac:dyDescent="0.25">
      <c r="A305" s="893"/>
      <c r="B305" s="894"/>
      <c r="C305" s="894"/>
      <c r="D305" s="894"/>
      <c r="E305" s="894"/>
      <c r="F305" s="895"/>
      <c r="G305" s="893"/>
      <c r="H305" s="894"/>
      <c r="I305" s="894"/>
      <c r="J305" s="894"/>
      <c r="K305" s="895"/>
    </row>
    <row r="306" spans="1:11" x14ac:dyDescent="0.25">
      <c r="A306" s="893"/>
      <c r="B306" s="894"/>
      <c r="C306" s="894"/>
      <c r="D306" s="894"/>
      <c r="E306" s="894"/>
      <c r="F306" s="895"/>
      <c r="G306" s="893"/>
      <c r="H306" s="894"/>
      <c r="I306" s="894"/>
      <c r="J306" s="894"/>
      <c r="K306" s="895"/>
    </row>
    <row r="307" spans="1:11" x14ac:dyDescent="0.25">
      <c r="A307" s="893"/>
      <c r="B307" s="894"/>
      <c r="C307" s="894"/>
      <c r="D307" s="894"/>
      <c r="E307" s="894"/>
      <c r="F307" s="895"/>
      <c r="G307" s="893"/>
      <c r="H307" s="894"/>
      <c r="I307" s="894"/>
      <c r="J307" s="894"/>
      <c r="K307" s="895"/>
    </row>
    <row r="308" spans="1:11" x14ac:dyDescent="0.25">
      <c r="A308" s="893"/>
      <c r="B308" s="894"/>
      <c r="C308" s="894"/>
      <c r="D308" s="894"/>
      <c r="E308" s="894"/>
      <c r="F308" s="895"/>
      <c r="G308" s="893"/>
      <c r="H308" s="894"/>
      <c r="I308" s="894"/>
      <c r="J308" s="894"/>
      <c r="K308" s="895"/>
    </row>
    <row r="309" spans="1:11" ht="15.75" thickBot="1" x14ac:dyDescent="0.3">
      <c r="A309" s="893"/>
      <c r="B309" s="894"/>
      <c r="C309" s="894"/>
      <c r="D309" s="894"/>
      <c r="E309" s="894"/>
      <c r="F309" s="895"/>
      <c r="G309" s="893"/>
      <c r="H309" s="894"/>
      <c r="I309" s="894"/>
      <c r="J309" s="894"/>
      <c r="K309" s="895"/>
    </row>
    <row r="310" spans="1:11" x14ac:dyDescent="0.25">
      <c r="A310" s="1036" t="s">
        <v>1236</v>
      </c>
      <c r="B310" s="1037"/>
      <c r="C310" s="1037"/>
      <c r="D310" s="1037"/>
      <c r="E310" s="1037"/>
      <c r="F310" s="1038"/>
      <c r="G310" s="1036" t="s">
        <v>1236</v>
      </c>
      <c r="H310" s="1037"/>
      <c r="I310" s="1037"/>
      <c r="J310" s="1037"/>
      <c r="K310" s="1038"/>
    </row>
    <row r="311" spans="1:11" ht="31.5" customHeight="1" thickBot="1" x14ac:dyDescent="0.3">
      <c r="A311" s="1039"/>
      <c r="B311" s="1040"/>
      <c r="C311" s="1040"/>
      <c r="D311" s="1040"/>
      <c r="E311" s="1040"/>
      <c r="F311" s="1041"/>
      <c r="G311" s="1039"/>
      <c r="H311" s="1040"/>
      <c r="I311" s="1040"/>
      <c r="J311" s="1040"/>
      <c r="K311" s="1041"/>
    </row>
    <row r="312" spans="1:11" x14ac:dyDescent="0.25">
      <c r="A312" s="908" t="s">
        <v>501</v>
      </c>
      <c r="B312" s="909"/>
      <c r="C312" s="909"/>
      <c r="D312" s="909"/>
      <c r="E312" s="909"/>
      <c r="F312" s="910"/>
      <c r="G312" s="908" t="s">
        <v>502</v>
      </c>
      <c r="H312" s="909"/>
      <c r="I312" s="909"/>
      <c r="J312" s="909"/>
      <c r="K312" s="910"/>
    </row>
    <row r="313" spans="1:11" x14ac:dyDescent="0.25">
      <c r="A313" s="893"/>
      <c r="B313" s="894"/>
      <c r="C313" s="894"/>
      <c r="D313" s="894"/>
      <c r="E313" s="894"/>
      <c r="F313" s="895"/>
      <c r="G313" s="893"/>
      <c r="H313" s="894"/>
      <c r="I313" s="894"/>
      <c r="J313" s="894"/>
      <c r="K313" s="895"/>
    </row>
    <row r="314" spans="1:11" x14ac:dyDescent="0.25">
      <c r="A314" s="893"/>
      <c r="B314" s="894"/>
      <c r="C314" s="894"/>
      <c r="D314" s="894"/>
      <c r="E314" s="894"/>
      <c r="F314" s="895"/>
      <c r="G314" s="893"/>
      <c r="H314" s="894"/>
      <c r="I314" s="894"/>
      <c r="J314" s="894"/>
      <c r="K314" s="895"/>
    </row>
    <row r="315" spans="1:11" x14ac:dyDescent="0.25">
      <c r="A315" s="893"/>
      <c r="B315" s="894"/>
      <c r="C315" s="894"/>
      <c r="D315" s="894"/>
      <c r="E315" s="894"/>
      <c r="F315" s="895"/>
      <c r="G315" s="893"/>
      <c r="H315" s="894"/>
      <c r="I315" s="894"/>
      <c r="J315" s="894"/>
      <c r="K315" s="895"/>
    </row>
    <row r="316" spans="1:11" x14ac:dyDescent="0.25">
      <c r="A316" s="893"/>
      <c r="B316" s="894"/>
      <c r="C316" s="894"/>
      <c r="D316" s="894"/>
      <c r="E316" s="894"/>
      <c r="F316" s="895"/>
      <c r="G316" s="893"/>
      <c r="H316" s="894"/>
      <c r="I316" s="894"/>
      <c r="J316" s="894"/>
      <c r="K316" s="895"/>
    </row>
    <row r="317" spans="1:11" x14ac:dyDescent="0.25">
      <c r="A317" s="893"/>
      <c r="B317" s="894"/>
      <c r="C317" s="894"/>
      <c r="D317" s="894"/>
      <c r="E317" s="894"/>
      <c r="F317" s="895"/>
      <c r="G317" s="893"/>
      <c r="H317" s="894"/>
      <c r="I317" s="894"/>
      <c r="J317" s="894"/>
      <c r="K317" s="895"/>
    </row>
    <row r="318" spans="1:11" x14ac:dyDescent="0.25">
      <c r="A318" s="893"/>
      <c r="B318" s="894"/>
      <c r="C318" s="894"/>
      <c r="D318" s="894"/>
      <c r="E318" s="894"/>
      <c r="F318" s="895"/>
      <c r="G318" s="893"/>
      <c r="H318" s="894"/>
      <c r="I318" s="894"/>
      <c r="J318" s="894"/>
      <c r="K318" s="895"/>
    </row>
    <row r="319" spans="1:11" x14ac:dyDescent="0.25">
      <c r="A319" s="893"/>
      <c r="B319" s="894"/>
      <c r="C319" s="894"/>
      <c r="D319" s="894"/>
      <c r="E319" s="894"/>
      <c r="F319" s="895"/>
      <c r="G319" s="893"/>
      <c r="H319" s="894"/>
      <c r="I319" s="894"/>
      <c r="J319" s="894"/>
      <c r="K319" s="895"/>
    </row>
    <row r="320" spans="1:11" x14ac:dyDescent="0.25">
      <c r="A320" s="893"/>
      <c r="B320" s="894"/>
      <c r="C320" s="894"/>
      <c r="D320" s="894"/>
      <c r="E320" s="894"/>
      <c r="F320" s="895"/>
      <c r="G320" s="893"/>
      <c r="H320" s="894"/>
      <c r="I320" s="894"/>
      <c r="J320" s="894"/>
      <c r="K320" s="895"/>
    </row>
    <row r="321" spans="1:11" x14ac:dyDescent="0.25">
      <c r="A321" s="893"/>
      <c r="B321" s="894"/>
      <c r="C321" s="894"/>
      <c r="D321" s="894"/>
      <c r="E321" s="894"/>
      <c r="F321" s="895"/>
      <c r="G321" s="893"/>
      <c r="H321" s="894"/>
      <c r="I321" s="894"/>
      <c r="J321" s="894"/>
      <c r="K321" s="895"/>
    </row>
    <row r="322" spans="1:11" x14ac:dyDescent="0.25">
      <c r="A322" s="893"/>
      <c r="B322" s="894"/>
      <c r="C322" s="894"/>
      <c r="D322" s="894"/>
      <c r="E322" s="894"/>
      <c r="F322" s="895"/>
      <c r="G322" s="893"/>
      <c r="H322" s="894"/>
      <c r="I322" s="894"/>
      <c r="J322" s="894"/>
      <c r="K322" s="895"/>
    </row>
    <row r="323" spans="1:11" x14ac:dyDescent="0.25">
      <c r="A323" s="893"/>
      <c r="B323" s="894"/>
      <c r="C323" s="894"/>
      <c r="D323" s="894"/>
      <c r="E323" s="894"/>
      <c r="F323" s="895"/>
      <c r="G323" s="893"/>
      <c r="H323" s="894"/>
      <c r="I323" s="894"/>
      <c r="J323" s="894"/>
      <c r="K323" s="895"/>
    </row>
    <row r="324" spans="1:11" x14ac:dyDescent="0.25">
      <c r="A324" s="893"/>
      <c r="B324" s="894"/>
      <c r="C324" s="894"/>
      <c r="D324" s="894"/>
      <c r="E324" s="894"/>
      <c r="F324" s="895"/>
      <c r="G324" s="893"/>
      <c r="H324" s="894"/>
      <c r="I324" s="894"/>
      <c r="J324" s="894"/>
      <c r="K324" s="895"/>
    </row>
    <row r="325" spans="1:11" ht="15.75" thickBot="1" x14ac:dyDescent="0.3">
      <c r="A325" s="893"/>
      <c r="B325" s="894"/>
      <c r="C325" s="894"/>
      <c r="D325" s="894"/>
      <c r="E325" s="894"/>
      <c r="F325" s="895"/>
      <c r="G325" s="893"/>
      <c r="H325" s="894"/>
      <c r="I325" s="894"/>
      <c r="J325" s="894"/>
      <c r="K325" s="895"/>
    </row>
    <row r="326" spans="1:11" x14ac:dyDescent="0.25">
      <c r="A326" s="1036" t="s">
        <v>1100</v>
      </c>
      <c r="B326" s="1037"/>
      <c r="C326" s="1037"/>
      <c r="D326" s="1037"/>
      <c r="E326" s="1037"/>
      <c r="F326" s="1038"/>
      <c r="G326" s="1036" t="s">
        <v>1101</v>
      </c>
      <c r="H326" s="1037"/>
      <c r="I326" s="1037"/>
      <c r="J326" s="1037"/>
      <c r="K326" s="1038"/>
    </row>
    <row r="327" spans="1:11" ht="15.75" thickBot="1" x14ac:dyDescent="0.3">
      <c r="A327" s="1039"/>
      <c r="B327" s="1040"/>
      <c r="C327" s="1040"/>
      <c r="D327" s="1040"/>
      <c r="E327" s="1040"/>
      <c r="F327" s="1041"/>
      <c r="G327" s="1039"/>
      <c r="H327" s="1040"/>
      <c r="I327" s="1040"/>
      <c r="J327" s="1040"/>
      <c r="K327" s="1041"/>
    </row>
    <row r="328" spans="1:11" x14ac:dyDescent="0.25">
      <c r="A328" s="908"/>
      <c r="B328" s="909"/>
      <c r="C328" s="909"/>
      <c r="D328" s="909"/>
      <c r="E328" s="909"/>
      <c r="F328" s="910"/>
      <c r="G328" s="908"/>
      <c r="H328" s="909"/>
      <c r="I328" s="909"/>
      <c r="J328" s="909"/>
      <c r="K328" s="910"/>
    </row>
    <row r="329" spans="1:11" x14ac:dyDescent="0.25">
      <c r="A329" s="893"/>
      <c r="B329" s="894"/>
      <c r="C329" s="894"/>
      <c r="D329" s="894"/>
      <c r="E329" s="894"/>
      <c r="F329" s="895"/>
      <c r="G329" s="893"/>
      <c r="H329" s="894"/>
      <c r="I329" s="894"/>
      <c r="J329" s="894"/>
      <c r="K329" s="895"/>
    </row>
    <row r="330" spans="1:11" x14ac:dyDescent="0.25">
      <c r="A330" s="893"/>
      <c r="B330" s="894"/>
      <c r="C330" s="894"/>
      <c r="D330" s="894"/>
      <c r="E330" s="894"/>
      <c r="F330" s="895"/>
      <c r="G330" s="893"/>
      <c r="H330" s="894"/>
      <c r="I330" s="894"/>
      <c r="J330" s="894"/>
      <c r="K330" s="895"/>
    </row>
    <row r="331" spans="1:11" x14ac:dyDescent="0.25">
      <c r="A331" s="893"/>
      <c r="B331" s="894"/>
      <c r="C331" s="894"/>
      <c r="D331" s="894"/>
      <c r="E331" s="894"/>
      <c r="F331" s="895"/>
      <c r="G331" s="893"/>
      <c r="H331" s="894"/>
      <c r="I331" s="894"/>
      <c r="J331" s="894"/>
      <c r="K331" s="895"/>
    </row>
    <row r="332" spans="1:11" x14ac:dyDescent="0.25">
      <c r="A332" s="893"/>
      <c r="B332" s="894"/>
      <c r="C332" s="894"/>
      <c r="D332" s="894"/>
      <c r="E332" s="894"/>
      <c r="F332" s="895"/>
      <c r="G332" s="893"/>
      <c r="H332" s="894"/>
      <c r="I332" s="894"/>
      <c r="J332" s="894"/>
      <c r="K332" s="895"/>
    </row>
    <row r="333" spans="1:11" x14ac:dyDescent="0.25">
      <c r="A333" s="893"/>
      <c r="B333" s="894"/>
      <c r="C333" s="894"/>
      <c r="D333" s="894"/>
      <c r="E333" s="894"/>
      <c r="F333" s="895"/>
      <c r="G333" s="893"/>
      <c r="H333" s="894"/>
      <c r="I333" s="894"/>
      <c r="J333" s="894"/>
      <c r="K333" s="895"/>
    </row>
    <row r="334" spans="1:11" x14ac:dyDescent="0.25">
      <c r="A334" s="893"/>
      <c r="B334" s="894"/>
      <c r="C334" s="894"/>
      <c r="D334" s="894"/>
      <c r="E334" s="894"/>
      <c r="F334" s="895"/>
      <c r="G334" s="893"/>
      <c r="H334" s="894"/>
      <c r="I334" s="894"/>
      <c r="J334" s="894"/>
      <c r="K334" s="895"/>
    </row>
    <row r="335" spans="1:11" x14ac:dyDescent="0.25">
      <c r="A335" s="893"/>
      <c r="B335" s="894"/>
      <c r="C335" s="894"/>
      <c r="D335" s="894"/>
      <c r="E335" s="894"/>
      <c r="F335" s="895"/>
      <c r="G335" s="893"/>
      <c r="H335" s="894"/>
      <c r="I335" s="894"/>
      <c r="J335" s="894"/>
      <c r="K335" s="895"/>
    </row>
    <row r="336" spans="1:11" x14ac:dyDescent="0.25">
      <c r="A336" s="893"/>
      <c r="B336" s="894"/>
      <c r="C336" s="894"/>
      <c r="D336" s="894"/>
      <c r="E336" s="894"/>
      <c r="F336" s="895"/>
      <c r="G336" s="893"/>
      <c r="H336" s="894"/>
      <c r="I336" s="894"/>
      <c r="J336" s="894"/>
      <c r="K336" s="895"/>
    </row>
    <row r="337" spans="1:11" x14ac:dyDescent="0.25">
      <c r="A337" s="893"/>
      <c r="B337" s="894"/>
      <c r="C337" s="894"/>
      <c r="D337" s="894"/>
      <c r="E337" s="894"/>
      <c r="F337" s="895"/>
      <c r="G337" s="893"/>
      <c r="H337" s="894"/>
      <c r="I337" s="894"/>
      <c r="J337" s="894"/>
      <c r="K337" s="895"/>
    </row>
    <row r="338" spans="1:11" x14ac:dyDescent="0.25">
      <c r="A338" s="893"/>
      <c r="B338" s="894"/>
      <c r="C338" s="894"/>
      <c r="D338" s="894"/>
      <c r="E338" s="894"/>
      <c r="F338" s="895"/>
      <c r="G338" s="893"/>
      <c r="H338" s="894"/>
      <c r="I338" s="894"/>
      <c r="J338" s="894"/>
      <c r="K338" s="895"/>
    </row>
    <row r="339" spans="1:11" x14ac:dyDescent="0.25">
      <c r="A339" s="893"/>
      <c r="B339" s="894"/>
      <c r="C339" s="894"/>
      <c r="D339" s="894"/>
      <c r="E339" s="894"/>
      <c r="F339" s="895"/>
      <c r="G339" s="893"/>
      <c r="H339" s="894"/>
      <c r="I339" s="894"/>
      <c r="J339" s="894"/>
      <c r="K339" s="895"/>
    </row>
    <row r="340" spans="1:11" x14ac:dyDescent="0.25">
      <c r="A340" s="893"/>
      <c r="B340" s="894"/>
      <c r="C340" s="894"/>
      <c r="D340" s="894"/>
      <c r="E340" s="894"/>
      <c r="F340" s="895"/>
      <c r="G340" s="893"/>
      <c r="H340" s="894"/>
      <c r="I340" s="894"/>
      <c r="J340" s="894"/>
      <c r="K340" s="895"/>
    </row>
    <row r="341" spans="1:11" ht="15.75" thickBot="1" x14ac:dyDescent="0.3">
      <c r="A341" s="893"/>
      <c r="B341" s="894"/>
      <c r="C341" s="894"/>
      <c r="D341" s="894"/>
      <c r="E341" s="894"/>
      <c r="F341" s="895"/>
      <c r="G341" s="893"/>
      <c r="H341" s="894"/>
      <c r="I341" s="894"/>
      <c r="J341" s="894"/>
      <c r="K341" s="895"/>
    </row>
    <row r="342" spans="1:11" x14ac:dyDescent="0.25">
      <c r="A342" s="1030" t="s">
        <v>1237</v>
      </c>
      <c r="B342" s="1031"/>
      <c r="C342" s="1031"/>
      <c r="D342" s="1031"/>
      <c r="E342" s="1031"/>
      <c r="F342" s="1032"/>
      <c r="G342" s="1036" t="s">
        <v>1238</v>
      </c>
      <c r="H342" s="1037"/>
      <c r="I342" s="1037"/>
      <c r="J342" s="1037"/>
      <c r="K342" s="1038"/>
    </row>
    <row r="343" spans="1:11" ht="15.75" thickBot="1" x14ac:dyDescent="0.3">
      <c r="A343" s="1033"/>
      <c r="B343" s="1034"/>
      <c r="C343" s="1034"/>
      <c r="D343" s="1034"/>
      <c r="E343" s="1034"/>
      <c r="F343" s="1035"/>
      <c r="G343" s="1039"/>
      <c r="H343" s="1040"/>
      <c r="I343" s="1040"/>
      <c r="J343" s="1040"/>
      <c r="K343" s="1041"/>
    </row>
    <row r="344" spans="1:11" ht="15.75" hidden="1" thickBot="1" x14ac:dyDescent="0.3">
      <c r="A344" s="908" t="s">
        <v>501</v>
      </c>
      <c r="B344" s="909"/>
      <c r="C344" s="909"/>
      <c r="D344" s="909"/>
      <c r="E344" s="909"/>
      <c r="F344" s="910"/>
      <c r="G344" s="908" t="s">
        <v>502</v>
      </c>
      <c r="H344" s="909"/>
      <c r="I344" s="909"/>
      <c r="J344" s="909"/>
      <c r="K344" s="910"/>
    </row>
    <row r="345" spans="1:11" ht="15.75" hidden="1" thickBot="1" x14ac:dyDescent="0.3">
      <c r="A345" s="893"/>
      <c r="B345" s="894"/>
      <c r="C345" s="894"/>
      <c r="D345" s="894"/>
      <c r="E345" s="894"/>
      <c r="F345" s="895"/>
      <c r="G345" s="893"/>
      <c r="H345" s="894"/>
      <c r="I345" s="894"/>
      <c r="J345" s="894"/>
      <c r="K345" s="895"/>
    </row>
    <row r="346" spans="1:11" ht="15.75" hidden="1" thickBot="1" x14ac:dyDescent="0.3">
      <c r="A346" s="893"/>
      <c r="B346" s="894"/>
      <c r="C346" s="894"/>
      <c r="D346" s="894"/>
      <c r="E346" s="894"/>
      <c r="F346" s="895"/>
      <c r="G346" s="893"/>
      <c r="H346" s="894"/>
      <c r="I346" s="894"/>
      <c r="J346" s="894"/>
      <c r="K346" s="895"/>
    </row>
    <row r="347" spans="1:11" ht="15.75" hidden="1" thickBot="1" x14ac:dyDescent="0.3">
      <c r="A347" s="893"/>
      <c r="B347" s="894"/>
      <c r="C347" s="894"/>
      <c r="D347" s="894"/>
      <c r="E347" s="894"/>
      <c r="F347" s="895"/>
      <c r="G347" s="893"/>
      <c r="H347" s="894"/>
      <c r="I347" s="894"/>
      <c r="J347" s="894"/>
      <c r="K347" s="895"/>
    </row>
    <row r="348" spans="1:11" ht="15.75" hidden="1" thickBot="1" x14ac:dyDescent="0.3">
      <c r="A348" s="893"/>
      <c r="B348" s="894"/>
      <c r="C348" s="894"/>
      <c r="D348" s="894"/>
      <c r="E348" s="894"/>
      <c r="F348" s="895"/>
      <c r="G348" s="893"/>
      <c r="H348" s="894"/>
      <c r="I348" s="894"/>
      <c r="J348" s="894"/>
      <c r="K348" s="895"/>
    </row>
    <row r="349" spans="1:11" ht="15.75" hidden="1" thickBot="1" x14ac:dyDescent="0.3">
      <c r="A349" s="893"/>
      <c r="B349" s="894"/>
      <c r="C349" s="894"/>
      <c r="D349" s="894"/>
      <c r="E349" s="894"/>
      <c r="F349" s="895"/>
      <c r="G349" s="893"/>
      <c r="H349" s="894"/>
      <c r="I349" s="894"/>
      <c r="J349" s="894"/>
      <c r="K349" s="895"/>
    </row>
    <row r="350" spans="1:11" ht="15.75" hidden="1" thickBot="1" x14ac:dyDescent="0.3">
      <c r="A350" s="893"/>
      <c r="B350" s="894"/>
      <c r="C350" s="894"/>
      <c r="D350" s="894"/>
      <c r="E350" s="894"/>
      <c r="F350" s="895"/>
      <c r="G350" s="893"/>
      <c r="H350" s="894"/>
      <c r="I350" s="894"/>
      <c r="J350" s="894"/>
      <c r="K350" s="895"/>
    </row>
    <row r="351" spans="1:11" ht="15.75" hidden="1" thickBot="1" x14ac:dyDescent="0.3">
      <c r="A351" s="893"/>
      <c r="B351" s="894"/>
      <c r="C351" s="894"/>
      <c r="D351" s="894"/>
      <c r="E351" s="894"/>
      <c r="F351" s="895"/>
      <c r="G351" s="893"/>
      <c r="H351" s="894"/>
      <c r="I351" s="894"/>
      <c r="J351" s="894"/>
      <c r="K351" s="895"/>
    </row>
    <row r="352" spans="1:11" ht="15.75" hidden="1" thickBot="1" x14ac:dyDescent="0.3">
      <c r="A352" s="893"/>
      <c r="B352" s="894"/>
      <c r="C352" s="894"/>
      <c r="D352" s="894"/>
      <c r="E352" s="894"/>
      <c r="F352" s="895"/>
      <c r="G352" s="893"/>
      <c r="H352" s="894"/>
      <c r="I352" s="894"/>
      <c r="J352" s="894"/>
      <c r="K352" s="895"/>
    </row>
    <row r="353" spans="1:11" ht="15.75" hidden="1" thickBot="1" x14ac:dyDescent="0.3">
      <c r="A353" s="893"/>
      <c r="B353" s="894"/>
      <c r="C353" s="894"/>
      <c r="D353" s="894"/>
      <c r="E353" s="894"/>
      <c r="F353" s="895"/>
      <c r="G353" s="893"/>
      <c r="H353" s="894"/>
      <c r="I353" s="894"/>
      <c r="J353" s="894"/>
      <c r="K353" s="895"/>
    </row>
    <row r="354" spans="1:11" ht="15.75" hidden="1" thickBot="1" x14ac:dyDescent="0.3">
      <c r="A354" s="893"/>
      <c r="B354" s="894"/>
      <c r="C354" s="894"/>
      <c r="D354" s="894"/>
      <c r="E354" s="894"/>
      <c r="F354" s="895"/>
      <c r="G354" s="893"/>
      <c r="H354" s="894"/>
      <c r="I354" s="894"/>
      <c r="J354" s="894"/>
      <c r="K354" s="895"/>
    </row>
    <row r="355" spans="1:11" ht="15.75" hidden="1" thickBot="1" x14ac:dyDescent="0.3">
      <c r="A355" s="893"/>
      <c r="B355" s="894"/>
      <c r="C355" s="894"/>
      <c r="D355" s="894"/>
      <c r="E355" s="894"/>
      <c r="F355" s="895"/>
      <c r="G355" s="893"/>
      <c r="H355" s="894"/>
      <c r="I355" s="894"/>
      <c r="J355" s="894"/>
      <c r="K355" s="895"/>
    </row>
    <row r="356" spans="1:11" ht="15.75" hidden="1" thickBot="1" x14ac:dyDescent="0.3">
      <c r="A356" s="893"/>
      <c r="B356" s="894"/>
      <c r="C356" s="894"/>
      <c r="D356" s="894"/>
      <c r="E356" s="894"/>
      <c r="F356" s="895"/>
      <c r="G356" s="893"/>
      <c r="H356" s="894"/>
      <c r="I356" s="894"/>
      <c r="J356" s="894"/>
      <c r="K356" s="895"/>
    </row>
    <row r="357" spans="1:11" ht="15.75" hidden="1" thickBot="1" x14ac:dyDescent="0.3">
      <c r="A357" s="893"/>
      <c r="B357" s="894"/>
      <c r="C357" s="894"/>
      <c r="D357" s="894"/>
      <c r="E357" s="894"/>
      <c r="F357" s="895"/>
      <c r="G357" s="893"/>
      <c r="H357" s="894"/>
      <c r="I357" s="894"/>
      <c r="J357" s="894"/>
      <c r="K357" s="895"/>
    </row>
    <row r="358" spans="1:11" ht="15.75" hidden="1" thickBot="1" x14ac:dyDescent="0.3">
      <c r="A358" s="1036"/>
      <c r="B358" s="1037"/>
      <c r="C358" s="1037"/>
      <c r="D358" s="1037"/>
      <c r="E358" s="1037"/>
      <c r="F358" s="1038"/>
      <c r="G358" s="1036"/>
      <c r="H358" s="1037"/>
      <c r="I358" s="1037"/>
      <c r="J358" s="1037"/>
      <c r="K358" s="1038"/>
    </row>
    <row r="359" spans="1:11" ht="26.25" hidden="1" customHeight="1" thickBot="1" x14ac:dyDescent="0.3">
      <c r="A359" s="1039"/>
      <c r="B359" s="1040"/>
      <c r="C359" s="1040"/>
      <c r="D359" s="1040"/>
      <c r="E359" s="1040"/>
      <c r="F359" s="1041"/>
      <c r="G359" s="1039"/>
      <c r="H359" s="1040"/>
      <c r="I359" s="1040"/>
      <c r="J359" s="1040"/>
      <c r="K359" s="1041"/>
    </row>
    <row r="360" spans="1:11" x14ac:dyDescent="0.25">
      <c r="A360" s="908" t="s">
        <v>501</v>
      </c>
      <c r="B360" s="909"/>
      <c r="C360" s="909"/>
      <c r="D360" s="909"/>
      <c r="E360" s="909"/>
      <c r="F360" s="910"/>
      <c r="G360" s="908"/>
      <c r="H360" s="909"/>
      <c r="I360" s="909"/>
      <c r="J360" s="909"/>
      <c r="K360" s="910"/>
    </row>
    <row r="361" spans="1:11" x14ac:dyDescent="0.25">
      <c r="A361" s="893"/>
      <c r="B361" s="894"/>
      <c r="C361" s="894"/>
      <c r="D361" s="894"/>
      <c r="E361" s="894"/>
      <c r="F361" s="895"/>
      <c r="G361" s="893"/>
      <c r="H361" s="894"/>
      <c r="I361" s="894"/>
      <c r="J361" s="894"/>
      <c r="K361" s="895"/>
    </row>
    <row r="362" spans="1:11" x14ac:dyDescent="0.25">
      <c r="A362" s="893"/>
      <c r="B362" s="894"/>
      <c r="C362" s="894"/>
      <c r="D362" s="894"/>
      <c r="E362" s="894"/>
      <c r="F362" s="895"/>
      <c r="G362" s="893"/>
      <c r="H362" s="894"/>
      <c r="I362" s="894"/>
      <c r="J362" s="894"/>
      <c r="K362" s="895"/>
    </row>
    <row r="363" spans="1:11" x14ac:dyDescent="0.25">
      <c r="A363" s="893"/>
      <c r="B363" s="894"/>
      <c r="C363" s="894"/>
      <c r="D363" s="894"/>
      <c r="E363" s="894"/>
      <c r="F363" s="895"/>
      <c r="G363" s="893"/>
      <c r="H363" s="894"/>
      <c r="I363" s="894"/>
      <c r="J363" s="894"/>
      <c r="K363" s="895"/>
    </row>
    <row r="364" spans="1:11" x14ac:dyDescent="0.25">
      <c r="A364" s="893"/>
      <c r="B364" s="894"/>
      <c r="C364" s="894"/>
      <c r="D364" s="894"/>
      <c r="E364" s="894"/>
      <c r="F364" s="895"/>
      <c r="G364" s="893"/>
      <c r="H364" s="894"/>
      <c r="I364" s="894"/>
      <c r="J364" s="894"/>
      <c r="K364" s="895"/>
    </row>
    <row r="365" spans="1:11" x14ac:dyDescent="0.25">
      <c r="A365" s="893"/>
      <c r="B365" s="894"/>
      <c r="C365" s="894"/>
      <c r="D365" s="894"/>
      <c r="E365" s="894"/>
      <c r="F365" s="895"/>
      <c r="G365" s="893"/>
      <c r="H365" s="894"/>
      <c r="I365" s="894"/>
      <c r="J365" s="894"/>
      <c r="K365" s="895"/>
    </row>
    <row r="366" spans="1:11" x14ac:dyDescent="0.25">
      <c r="A366" s="893"/>
      <c r="B366" s="894"/>
      <c r="C366" s="894"/>
      <c r="D366" s="894"/>
      <c r="E366" s="894"/>
      <c r="F366" s="895"/>
      <c r="G366" s="893"/>
      <c r="H366" s="894"/>
      <c r="I366" s="894"/>
      <c r="J366" s="894"/>
      <c r="K366" s="895"/>
    </row>
    <row r="367" spans="1:11" x14ac:dyDescent="0.25">
      <c r="A367" s="893"/>
      <c r="B367" s="894"/>
      <c r="C367" s="894"/>
      <c r="D367" s="894"/>
      <c r="E367" s="894"/>
      <c r="F367" s="895"/>
      <c r="G367" s="893"/>
      <c r="H367" s="894"/>
      <c r="I367" s="894"/>
      <c r="J367" s="894"/>
      <c r="K367" s="895"/>
    </row>
    <row r="368" spans="1:11" x14ac:dyDescent="0.25">
      <c r="A368" s="893"/>
      <c r="B368" s="894"/>
      <c r="C368" s="894"/>
      <c r="D368" s="894"/>
      <c r="E368" s="894"/>
      <c r="F368" s="895"/>
      <c r="G368" s="893"/>
      <c r="H368" s="894"/>
      <c r="I368" s="894"/>
      <c r="J368" s="894"/>
      <c r="K368" s="895"/>
    </row>
    <row r="369" spans="1:11" x14ac:dyDescent="0.25">
      <c r="A369" s="893"/>
      <c r="B369" s="894"/>
      <c r="C369" s="894"/>
      <c r="D369" s="894"/>
      <c r="E369" s="894"/>
      <c r="F369" s="895"/>
      <c r="G369" s="893"/>
      <c r="H369" s="894"/>
      <c r="I369" s="894"/>
      <c r="J369" s="894"/>
      <c r="K369" s="895"/>
    </row>
    <row r="370" spans="1:11" x14ac:dyDescent="0.25">
      <c r="A370" s="893"/>
      <c r="B370" s="894"/>
      <c r="C370" s="894"/>
      <c r="D370" s="894"/>
      <c r="E370" s="894"/>
      <c r="F370" s="895"/>
      <c r="G370" s="893"/>
      <c r="H370" s="894"/>
      <c r="I370" s="894"/>
      <c r="J370" s="894"/>
      <c r="K370" s="895"/>
    </row>
    <row r="371" spans="1:11" x14ac:dyDescent="0.25">
      <c r="A371" s="893"/>
      <c r="B371" s="894"/>
      <c r="C371" s="894"/>
      <c r="D371" s="894"/>
      <c r="E371" s="894"/>
      <c r="F371" s="895"/>
      <c r="G371" s="893"/>
      <c r="H371" s="894"/>
      <c r="I371" s="894"/>
      <c r="J371" s="894"/>
      <c r="K371" s="895"/>
    </row>
    <row r="372" spans="1:11" x14ac:dyDescent="0.25">
      <c r="A372" s="893"/>
      <c r="B372" s="894"/>
      <c r="C372" s="894"/>
      <c r="D372" s="894"/>
      <c r="E372" s="894"/>
      <c r="F372" s="895"/>
      <c r="G372" s="893"/>
      <c r="H372" s="894"/>
      <c r="I372" s="894"/>
      <c r="J372" s="894"/>
      <c r="K372" s="895"/>
    </row>
    <row r="373" spans="1:11" ht="15.75" thickBot="1" x14ac:dyDescent="0.3">
      <c r="A373" s="893"/>
      <c r="B373" s="894"/>
      <c r="C373" s="894"/>
      <c r="D373" s="894"/>
      <c r="E373" s="894"/>
      <c r="F373" s="895"/>
      <c r="G373" s="893"/>
      <c r="H373" s="894"/>
      <c r="I373" s="894"/>
      <c r="J373" s="894"/>
      <c r="K373" s="895"/>
    </row>
    <row r="374" spans="1:11" x14ac:dyDescent="0.25">
      <c r="A374" s="1036" t="s">
        <v>1239</v>
      </c>
      <c r="B374" s="1037"/>
      <c r="C374" s="1037"/>
      <c r="D374" s="1037"/>
      <c r="E374" s="1037"/>
      <c r="F374" s="1038"/>
      <c r="G374" s="1036" t="s">
        <v>1240</v>
      </c>
      <c r="H374" s="1037"/>
      <c r="I374" s="1037"/>
      <c r="J374" s="1037"/>
      <c r="K374" s="1038"/>
    </row>
    <row r="375" spans="1:11" ht="25.5" customHeight="1" thickBot="1" x14ac:dyDescent="0.3">
      <c r="A375" s="1039"/>
      <c r="B375" s="1040"/>
      <c r="C375" s="1040"/>
      <c r="D375" s="1040"/>
      <c r="E375" s="1040"/>
      <c r="F375" s="1041"/>
      <c r="G375" s="1039"/>
      <c r="H375" s="1040"/>
      <c r="I375" s="1040"/>
      <c r="J375" s="1040"/>
      <c r="K375" s="1041"/>
    </row>
    <row r="376" spans="1:11" x14ac:dyDescent="0.25">
      <c r="A376" s="908" t="s">
        <v>501</v>
      </c>
      <c r="B376" s="909"/>
      <c r="C376" s="909"/>
      <c r="D376" s="909"/>
      <c r="E376" s="909"/>
      <c r="F376" s="910"/>
      <c r="G376" s="908" t="s">
        <v>502</v>
      </c>
      <c r="H376" s="909"/>
      <c r="I376" s="909"/>
      <c r="J376" s="909"/>
      <c r="K376" s="910"/>
    </row>
    <row r="377" spans="1:11" x14ac:dyDescent="0.25">
      <c r="A377" s="893"/>
      <c r="B377" s="894"/>
      <c r="C377" s="894"/>
      <c r="D377" s="894"/>
      <c r="E377" s="894"/>
      <c r="F377" s="895"/>
      <c r="G377" s="893"/>
      <c r="H377" s="894"/>
      <c r="I377" s="894"/>
      <c r="J377" s="894"/>
      <c r="K377" s="895"/>
    </row>
    <row r="378" spans="1:11" x14ac:dyDescent="0.25">
      <c r="A378" s="893"/>
      <c r="B378" s="894"/>
      <c r="C378" s="894"/>
      <c r="D378" s="894"/>
      <c r="E378" s="894"/>
      <c r="F378" s="895"/>
      <c r="G378" s="893"/>
      <c r="H378" s="894"/>
      <c r="I378" s="894"/>
      <c r="J378" s="894"/>
      <c r="K378" s="895"/>
    </row>
    <row r="379" spans="1:11" x14ac:dyDescent="0.25">
      <c r="A379" s="893"/>
      <c r="B379" s="894"/>
      <c r="C379" s="894"/>
      <c r="D379" s="894"/>
      <c r="E379" s="894"/>
      <c r="F379" s="895"/>
      <c r="G379" s="893"/>
      <c r="H379" s="894"/>
      <c r="I379" s="894"/>
      <c r="J379" s="894"/>
      <c r="K379" s="895"/>
    </row>
    <row r="380" spans="1:11" x14ac:dyDescent="0.25">
      <c r="A380" s="893"/>
      <c r="B380" s="894"/>
      <c r="C380" s="894"/>
      <c r="D380" s="894"/>
      <c r="E380" s="894"/>
      <c r="F380" s="895"/>
      <c r="G380" s="893"/>
      <c r="H380" s="894"/>
      <c r="I380" s="894"/>
      <c r="J380" s="894"/>
      <c r="K380" s="895"/>
    </row>
    <row r="381" spans="1:11" x14ac:dyDescent="0.25">
      <c r="A381" s="893"/>
      <c r="B381" s="894"/>
      <c r="C381" s="894"/>
      <c r="D381" s="894"/>
      <c r="E381" s="894"/>
      <c r="F381" s="895"/>
      <c r="G381" s="893"/>
      <c r="H381" s="894"/>
      <c r="I381" s="894"/>
      <c r="J381" s="894"/>
      <c r="K381" s="895"/>
    </row>
    <row r="382" spans="1:11" x14ac:dyDescent="0.25">
      <c r="A382" s="893"/>
      <c r="B382" s="894"/>
      <c r="C382" s="894"/>
      <c r="D382" s="894"/>
      <c r="E382" s="894"/>
      <c r="F382" s="895"/>
      <c r="G382" s="893"/>
      <c r="H382" s="894"/>
      <c r="I382" s="894"/>
      <c r="J382" s="894"/>
      <c r="K382" s="895"/>
    </row>
    <row r="383" spans="1:11" x14ac:dyDescent="0.25">
      <c r="A383" s="893"/>
      <c r="B383" s="894"/>
      <c r="C383" s="894"/>
      <c r="D383" s="894"/>
      <c r="E383" s="894"/>
      <c r="F383" s="895"/>
      <c r="G383" s="893"/>
      <c r="H383" s="894"/>
      <c r="I383" s="894"/>
      <c r="J383" s="894"/>
      <c r="K383" s="895"/>
    </row>
    <row r="384" spans="1:11" x14ac:dyDescent="0.25">
      <c r="A384" s="893"/>
      <c r="B384" s="894"/>
      <c r="C384" s="894"/>
      <c r="D384" s="894"/>
      <c r="E384" s="894"/>
      <c r="F384" s="895"/>
      <c r="G384" s="893"/>
      <c r="H384" s="894"/>
      <c r="I384" s="894"/>
      <c r="J384" s="894"/>
      <c r="K384" s="895"/>
    </row>
    <row r="385" spans="1:11" x14ac:dyDescent="0.25">
      <c r="A385" s="893"/>
      <c r="B385" s="894"/>
      <c r="C385" s="894"/>
      <c r="D385" s="894"/>
      <c r="E385" s="894"/>
      <c r="F385" s="895"/>
      <c r="G385" s="893"/>
      <c r="H385" s="894"/>
      <c r="I385" s="894"/>
      <c r="J385" s="894"/>
      <c r="K385" s="895"/>
    </row>
    <row r="386" spans="1:11" x14ac:dyDescent="0.25">
      <c r="A386" s="893"/>
      <c r="B386" s="894"/>
      <c r="C386" s="894"/>
      <c r="D386" s="894"/>
      <c r="E386" s="894"/>
      <c r="F386" s="895"/>
      <c r="G386" s="893"/>
      <c r="H386" s="894"/>
      <c r="I386" s="894"/>
      <c r="J386" s="894"/>
      <c r="K386" s="895"/>
    </row>
    <row r="387" spans="1:11" x14ac:dyDescent="0.25">
      <c r="A387" s="893"/>
      <c r="B387" s="894"/>
      <c r="C387" s="894"/>
      <c r="D387" s="894"/>
      <c r="E387" s="894"/>
      <c r="F387" s="895"/>
      <c r="G387" s="893"/>
      <c r="H387" s="894"/>
      <c r="I387" s="894"/>
      <c r="J387" s="894"/>
      <c r="K387" s="895"/>
    </row>
    <row r="388" spans="1:11" x14ac:dyDescent="0.25">
      <c r="A388" s="893"/>
      <c r="B388" s="894"/>
      <c r="C388" s="894"/>
      <c r="D388" s="894"/>
      <c r="E388" s="894"/>
      <c r="F388" s="895"/>
      <c r="G388" s="893"/>
      <c r="H388" s="894"/>
      <c r="I388" s="894"/>
      <c r="J388" s="894"/>
      <c r="K388" s="895"/>
    </row>
    <row r="389" spans="1:11" ht="15.75" thickBot="1" x14ac:dyDescent="0.3">
      <c r="A389" s="893"/>
      <c r="B389" s="894"/>
      <c r="C389" s="894"/>
      <c r="D389" s="894"/>
      <c r="E389" s="894"/>
      <c r="F389" s="895"/>
      <c r="G389" s="893"/>
      <c r="H389" s="894"/>
      <c r="I389" s="894"/>
      <c r="J389" s="894"/>
      <c r="K389" s="895"/>
    </row>
    <row r="390" spans="1:11" x14ac:dyDescent="0.25">
      <c r="A390" s="1036" t="s">
        <v>1178</v>
      </c>
      <c r="B390" s="1037"/>
      <c r="C390" s="1037"/>
      <c r="D390" s="1037"/>
      <c r="E390" s="1037"/>
      <c r="F390" s="1038"/>
      <c r="G390" s="1036" t="s">
        <v>1179</v>
      </c>
      <c r="H390" s="1037"/>
      <c r="I390" s="1037"/>
      <c r="J390" s="1037"/>
      <c r="K390" s="1038"/>
    </row>
    <row r="391" spans="1:11" ht="15.75" thickBot="1" x14ac:dyDescent="0.3">
      <c r="A391" s="1039"/>
      <c r="B391" s="1040"/>
      <c r="C391" s="1040"/>
      <c r="D391" s="1040"/>
      <c r="E391" s="1040"/>
      <c r="F391" s="1041"/>
      <c r="G391" s="1039"/>
      <c r="H391" s="1040"/>
      <c r="I391" s="1040"/>
      <c r="J391" s="1040"/>
      <c r="K391" s="1041"/>
    </row>
    <row r="392" spans="1:11" ht="15.75" hidden="1" thickBot="1" x14ac:dyDescent="0.3">
      <c r="A392" s="908" t="s">
        <v>501</v>
      </c>
      <c r="B392" s="909"/>
      <c r="C392" s="909"/>
      <c r="D392" s="909"/>
      <c r="E392" s="909"/>
      <c r="F392" s="910"/>
      <c r="G392" s="908" t="s">
        <v>502</v>
      </c>
      <c r="H392" s="909"/>
      <c r="I392" s="909"/>
      <c r="J392" s="909"/>
      <c r="K392" s="910"/>
    </row>
    <row r="393" spans="1:11" ht="15.75" hidden="1" thickBot="1" x14ac:dyDescent="0.3">
      <c r="A393" s="893"/>
      <c r="B393" s="894"/>
      <c r="C393" s="894"/>
      <c r="D393" s="894"/>
      <c r="E393" s="894"/>
      <c r="F393" s="895"/>
      <c r="G393" s="893"/>
      <c r="H393" s="894"/>
      <c r="I393" s="894"/>
      <c r="J393" s="894"/>
      <c r="K393" s="895"/>
    </row>
    <row r="394" spans="1:11" ht="15.75" hidden="1" thickBot="1" x14ac:dyDescent="0.3">
      <c r="A394" s="893"/>
      <c r="B394" s="894"/>
      <c r="C394" s="894"/>
      <c r="D394" s="894"/>
      <c r="E394" s="894"/>
      <c r="F394" s="895"/>
      <c r="G394" s="893"/>
      <c r="H394" s="894"/>
      <c r="I394" s="894"/>
      <c r="J394" s="894"/>
      <c r="K394" s="895"/>
    </row>
    <row r="395" spans="1:11" ht="15.75" hidden="1" thickBot="1" x14ac:dyDescent="0.3">
      <c r="A395" s="893"/>
      <c r="B395" s="894"/>
      <c r="C395" s="894"/>
      <c r="D395" s="894"/>
      <c r="E395" s="894"/>
      <c r="F395" s="895"/>
      <c r="G395" s="893"/>
      <c r="H395" s="894"/>
      <c r="I395" s="894"/>
      <c r="J395" s="894"/>
      <c r="K395" s="895"/>
    </row>
    <row r="396" spans="1:11" ht="15.75" hidden="1" thickBot="1" x14ac:dyDescent="0.3">
      <c r="A396" s="893"/>
      <c r="B396" s="894"/>
      <c r="C396" s="894"/>
      <c r="D396" s="894"/>
      <c r="E396" s="894"/>
      <c r="F396" s="895"/>
      <c r="G396" s="893"/>
      <c r="H396" s="894"/>
      <c r="I396" s="894"/>
      <c r="J396" s="894"/>
      <c r="K396" s="895"/>
    </row>
    <row r="397" spans="1:11" ht="15.75" hidden="1" thickBot="1" x14ac:dyDescent="0.3">
      <c r="A397" s="893"/>
      <c r="B397" s="894"/>
      <c r="C397" s="894"/>
      <c r="D397" s="894"/>
      <c r="E397" s="894"/>
      <c r="F397" s="895"/>
      <c r="G397" s="893"/>
      <c r="H397" s="894"/>
      <c r="I397" s="894"/>
      <c r="J397" s="894"/>
      <c r="K397" s="895"/>
    </row>
    <row r="398" spans="1:11" ht="15.75" hidden="1" thickBot="1" x14ac:dyDescent="0.3">
      <c r="A398" s="893"/>
      <c r="B398" s="894"/>
      <c r="C398" s="894"/>
      <c r="D398" s="894"/>
      <c r="E398" s="894"/>
      <c r="F398" s="895"/>
      <c r="G398" s="893"/>
      <c r="H398" s="894"/>
      <c r="I398" s="894"/>
      <c r="J398" s="894"/>
      <c r="K398" s="895"/>
    </row>
    <row r="399" spans="1:11" ht="15.75" hidden="1" thickBot="1" x14ac:dyDescent="0.3">
      <c r="A399" s="893"/>
      <c r="B399" s="894"/>
      <c r="C399" s="894"/>
      <c r="D399" s="894"/>
      <c r="E399" s="894"/>
      <c r="F399" s="895"/>
      <c r="G399" s="893"/>
      <c r="H399" s="894"/>
      <c r="I399" s="894"/>
      <c r="J399" s="894"/>
      <c r="K399" s="895"/>
    </row>
    <row r="400" spans="1:11" ht="15.75" hidden="1" thickBot="1" x14ac:dyDescent="0.3">
      <c r="A400" s="893"/>
      <c r="B400" s="894"/>
      <c r="C400" s="894"/>
      <c r="D400" s="894"/>
      <c r="E400" s="894"/>
      <c r="F400" s="895"/>
      <c r="G400" s="893"/>
      <c r="H400" s="894"/>
      <c r="I400" s="894"/>
      <c r="J400" s="894"/>
      <c r="K400" s="895"/>
    </row>
    <row r="401" spans="1:11" ht="15.75" hidden="1" thickBot="1" x14ac:dyDescent="0.3">
      <c r="A401" s="893"/>
      <c r="B401" s="894"/>
      <c r="C401" s="894"/>
      <c r="D401" s="894"/>
      <c r="E401" s="894"/>
      <c r="F401" s="895"/>
      <c r="G401" s="893"/>
      <c r="H401" s="894"/>
      <c r="I401" s="894"/>
      <c r="J401" s="894"/>
      <c r="K401" s="895"/>
    </row>
    <row r="402" spans="1:11" ht="15.75" hidden="1" thickBot="1" x14ac:dyDescent="0.3">
      <c r="A402" s="893"/>
      <c r="B402" s="894"/>
      <c r="C402" s="894"/>
      <c r="D402" s="894"/>
      <c r="E402" s="894"/>
      <c r="F402" s="895"/>
      <c r="G402" s="893"/>
      <c r="H402" s="894"/>
      <c r="I402" s="894"/>
      <c r="J402" s="894"/>
      <c r="K402" s="895"/>
    </row>
    <row r="403" spans="1:11" ht="15.75" hidden="1" thickBot="1" x14ac:dyDescent="0.3">
      <c r="A403" s="893"/>
      <c r="B403" s="894"/>
      <c r="C403" s="894"/>
      <c r="D403" s="894"/>
      <c r="E403" s="894"/>
      <c r="F403" s="895"/>
      <c r="G403" s="893"/>
      <c r="H403" s="894"/>
      <c r="I403" s="894"/>
      <c r="J403" s="894"/>
      <c r="K403" s="895"/>
    </row>
    <row r="404" spans="1:11" ht="15.75" hidden="1" thickBot="1" x14ac:dyDescent="0.3">
      <c r="A404" s="893"/>
      <c r="B404" s="894"/>
      <c r="C404" s="894"/>
      <c r="D404" s="894"/>
      <c r="E404" s="894"/>
      <c r="F404" s="895"/>
      <c r="G404" s="893"/>
      <c r="H404" s="894"/>
      <c r="I404" s="894"/>
      <c r="J404" s="894"/>
      <c r="K404" s="895"/>
    </row>
    <row r="405" spans="1:11" ht="15.75" hidden="1" thickBot="1" x14ac:dyDescent="0.3">
      <c r="A405" s="893"/>
      <c r="B405" s="894"/>
      <c r="C405" s="894"/>
      <c r="D405" s="894"/>
      <c r="E405" s="894"/>
      <c r="F405" s="895"/>
      <c r="G405" s="893"/>
      <c r="H405" s="894"/>
      <c r="I405" s="894"/>
      <c r="J405" s="894"/>
      <c r="K405" s="895"/>
    </row>
    <row r="406" spans="1:11" ht="15.75" hidden="1" thickBot="1" x14ac:dyDescent="0.3">
      <c r="A406" s="1036" t="s">
        <v>595</v>
      </c>
      <c r="B406" s="1037"/>
      <c r="C406" s="1037"/>
      <c r="D406" s="1037"/>
      <c r="E406" s="1037"/>
      <c r="F406" s="1038"/>
      <c r="G406" s="1036" t="s">
        <v>718</v>
      </c>
      <c r="H406" s="1037"/>
      <c r="I406" s="1037"/>
      <c r="J406" s="1037"/>
      <c r="K406" s="1038"/>
    </row>
    <row r="407" spans="1:11" ht="15.75" hidden="1" thickBot="1" x14ac:dyDescent="0.3">
      <c r="A407" s="1039"/>
      <c r="B407" s="1040"/>
      <c r="C407" s="1040"/>
      <c r="D407" s="1040"/>
      <c r="E407" s="1040"/>
      <c r="F407" s="1041"/>
      <c r="G407" s="1039"/>
      <c r="H407" s="1040"/>
      <c r="I407" s="1040"/>
      <c r="J407" s="1040"/>
      <c r="K407" s="1041"/>
    </row>
    <row r="408" spans="1:11" x14ac:dyDescent="0.25">
      <c r="A408" s="908" t="s">
        <v>501</v>
      </c>
      <c r="B408" s="909"/>
      <c r="C408" s="909"/>
      <c r="D408" s="909"/>
      <c r="E408" s="909"/>
      <c r="F408" s="910"/>
      <c r="G408" s="908" t="s">
        <v>502</v>
      </c>
      <c r="H408" s="909"/>
      <c r="I408" s="909"/>
      <c r="J408" s="909"/>
      <c r="K408" s="910"/>
    </row>
    <row r="409" spans="1:11" x14ac:dyDescent="0.25">
      <c r="A409" s="893"/>
      <c r="B409" s="894"/>
      <c r="C409" s="894"/>
      <c r="D409" s="894"/>
      <c r="E409" s="894"/>
      <c r="F409" s="895"/>
      <c r="G409" s="893"/>
      <c r="H409" s="894"/>
      <c r="I409" s="894"/>
      <c r="J409" s="894"/>
      <c r="K409" s="895"/>
    </row>
    <row r="410" spans="1:11" x14ac:dyDescent="0.25">
      <c r="A410" s="893"/>
      <c r="B410" s="894"/>
      <c r="C410" s="894"/>
      <c r="D410" s="894"/>
      <c r="E410" s="894"/>
      <c r="F410" s="895"/>
      <c r="G410" s="893"/>
      <c r="H410" s="894"/>
      <c r="I410" s="894"/>
      <c r="J410" s="894"/>
      <c r="K410" s="895"/>
    </row>
    <row r="411" spans="1:11" x14ac:dyDescent="0.25">
      <c r="A411" s="893"/>
      <c r="B411" s="894"/>
      <c r="C411" s="894"/>
      <c r="D411" s="894"/>
      <c r="E411" s="894"/>
      <c r="F411" s="895"/>
      <c r="G411" s="893"/>
      <c r="H411" s="894"/>
      <c r="I411" s="894"/>
      <c r="J411" s="894"/>
      <c r="K411" s="895"/>
    </row>
    <row r="412" spans="1:11" x14ac:dyDescent="0.25">
      <c r="A412" s="893"/>
      <c r="B412" s="894"/>
      <c r="C412" s="894"/>
      <c r="D412" s="894"/>
      <c r="E412" s="894"/>
      <c r="F412" s="895"/>
      <c r="G412" s="893"/>
      <c r="H412" s="894"/>
      <c r="I412" s="894"/>
      <c r="J412" s="894"/>
      <c r="K412" s="895"/>
    </row>
    <row r="413" spans="1:11" x14ac:dyDescent="0.25">
      <c r="A413" s="893"/>
      <c r="B413" s="894"/>
      <c r="C413" s="894"/>
      <c r="D413" s="894"/>
      <c r="E413" s="894"/>
      <c r="F413" s="895"/>
      <c r="G413" s="893"/>
      <c r="H413" s="894"/>
      <c r="I413" s="894"/>
      <c r="J413" s="894"/>
      <c r="K413" s="895"/>
    </row>
    <row r="414" spans="1:11" x14ac:dyDescent="0.25">
      <c r="A414" s="893"/>
      <c r="B414" s="894"/>
      <c r="C414" s="894"/>
      <c r="D414" s="894"/>
      <c r="E414" s="894"/>
      <c r="F414" s="895"/>
      <c r="G414" s="893"/>
      <c r="H414" s="894"/>
      <c r="I414" s="894"/>
      <c r="J414" s="894"/>
      <c r="K414" s="895"/>
    </row>
    <row r="415" spans="1:11" x14ac:dyDescent="0.25">
      <c r="A415" s="893"/>
      <c r="B415" s="894"/>
      <c r="C415" s="894"/>
      <c r="D415" s="894"/>
      <c r="E415" s="894"/>
      <c r="F415" s="895"/>
      <c r="G415" s="893"/>
      <c r="H415" s="894"/>
      <c r="I415" s="894"/>
      <c r="J415" s="894"/>
      <c r="K415" s="895"/>
    </row>
    <row r="416" spans="1:11" x14ac:dyDescent="0.25">
      <c r="A416" s="893"/>
      <c r="B416" s="894"/>
      <c r="C416" s="894"/>
      <c r="D416" s="894"/>
      <c r="E416" s="894"/>
      <c r="F416" s="895"/>
      <c r="G416" s="893"/>
      <c r="H416" s="894"/>
      <c r="I416" s="894"/>
      <c r="J416" s="894"/>
      <c r="K416" s="895"/>
    </row>
    <row r="417" spans="1:11" x14ac:dyDescent="0.25">
      <c r="A417" s="893"/>
      <c r="B417" s="894"/>
      <c r="C417" s="894"/>
      <c r="D417" s="894"/>
      <c r="E417" s="894"/>
      <c r="F417" s="895"/>
      <c r="G417" s="893"/>
      <c r="H417" s="894"/>
      <c r="I417" s="894"/>
      <c r="J417" s="894"/>
      <c r="K417" s="895"/>
    </row>
    <row r="418" spans="1:11" x14ac:dyDescent="0.25">
      <c r="A418" s="893"/>
      <c r="B418" s="894"/>
      <c r="C418" s="894"/>
      <c r="D418" s="894"/>
      <c r="E418" s="894"/>
      <c r="F418" s="895"/>
      <c r="G418" s="893"/>
      <c r="H418" s="894"/>
      <c r="I418" s="894"/>
      <c r="J418" s="894"/>
      <c r="K418" s="895"/>
    </row>
    <row r="419" spans="1:11" x14ac:dyDescent="0.25">
      <c r="A419" s="893"/>
      <c r="B419" s="894"/>
      <c r="C419" s="894"/>
      <c r="D419" s="894"/>
      <c r="E419" s="894"/>
      <c r="F419" s="895"/>
      <c r="G419" s="893"/>
      <c r="H419" s="894"/>
      <c r="I419" s="894"/>
      <c r="J419" s="894"/>
      <c r="K419" s="895"/>
    </row>
    <row r="420" spans="1:11" x14ac:dyDescent="0.25">
      <c r="A420" s="893"/>
      <c r="B420" s="894"/>
      <c r="C420" s="894"/>
      <c r="D420" s="894"/>
      <c r="E420" s="894"/>
      <c r="F420" s="895"/>
      <c r="G420" s="893"/>
      <c r="H420" s="894"/>
      <c r="I420" s="894"/>
      <c r="J420" s="894"/>
      <c r="K420" s="895"/>
    </row>
    <row r="421" spans="1:11" ht="15.75" thickBot="1" x14ac:dyDescent="0.3">
      <c r="A421" s="893"/>
      <c r="B421" s="894"/>
      <c r="C421" s="894"/>
      <c r="D421" s="894"/>
      <c r="E421" s="894"/>
      <c r="F421" s="895"/>
      <c r="G421" s="893"/>
      <c r="H421" s="894"/>
      <c r="I421" s="894"/>
      <c r="J421" s="894"/>
      <c r="K421" s="895"/>
    </row>
    <row r="422" spans="1:11" x14ac:dyDescent="0.25">
      <c r="A422" s="1036" t="s">
        <v>1241</v>
      </c>
      <c r="B422" s="1037"/>
      <c r="C422" s="1037"/>
      <c r="D422" s="1037"/>
      <c r="E422" s="1037"/>
      <c r="F422" s="1038"/>
      <c r="G422" s="1036" t="s">
        <v>1242</v>
      </c>
      <c r="H422" s="1037"/>
      <c r="I422" s="1037"/>
      <c r="J422" s="1037"/>
      <c r="K422" s="1038"/>
    </row>
    <row r="423" spans="1:11" ht="15.75" thickBot="1" x14ac:dyDescent="0.3">
      <c r="A423" s="1039"/>
      <c r="B423" s="1040"/>
      <c r="C423" s="1040"/>
      <c r="D423" s="1040"/>
      <c r="E423" s="1040"/>
      <c r="F423" s="1041"/>
      <c r="G423" s="1039"/>
      <c r="H423" s="1040"/>
      <c r="I423" s="1040"/>
      <c r="J423" s="1040"/>
      <c r="K423" s="1041"/>
    </row>
    <row r="424" spans="1:11" x14ac:dyDescent="0.25">
      <c r="A424" s="908" t="s">
        <v>501</v>
      </c>
      <c r="B424" s="909"/>
      <c r="C424" s="909"/>
      <c r="D424" s="909"/>
      <c r="E424" s="909"/>
      <c r="F424" s="910"/>
      <c r="G424" s="908" t="s">
        <v>502</v>
      </c>
      <c r="H424" s="909"/>
      <c r="I424" s="909"/>
      <c r="J424" s="909"/>
      <c r="K424" s="910"/>
    </row>
    <row r="425" spans="1:11" x14ac:dyDescent="0.25">
      <c r="A425" s="893"/>
      <c r="B425" s="894"/>
      <c r="C425" s="894"/>
      <c r="D425" s="894"/>
      <c r="E425" s="894"/>
      <c r="F425" s="895"/>
      <c r="G425" s="893"/>
      <c r="H425" s="894"/>
      <c r="I425" s="894"/>
      <c r="J425" s="894"/>
      <c r="K425" s="895"/>
    </row>
    <row r="426" spans="1:11" x14ac:dyDescent="0.25">
      <c r="A426" s="893"/>
      <c r="B426" s="894"/>
      <c r="C426" s="894"/>
      <c r="D426" s="894"/>
      <c r="E426" s="894"/>
      <c r="F426" s="895"/>
      <c r="G426" s="893"/>
      <c r="H426" s="894"/>
      <c r="I426" s="894"/>
      <c r="J426" s="894"/>
      <c r="K426" s="895"/>
    </row>
    <row r="427" spans="1:11" x14ac:dyDescent="0.25">
      <c r="A427" s="893"/>
      <c r="B427" s="894"/>
      <c r="C427" s="894"/>
      <c r="D427" s="894"/>
      <c r="E427" s="894"/>
      <c r="F427" s="895"/>
      <c r="G427" s="893"/>
      <c r="H427" s="894"/>
      <c r="I427" s="894"/>
      <c r="J427" s="894"/>
      <c r="K427" s="895"/>
    </row>
    <row r="428" spans="1:11" x14ac:dyDescent="0.25">
      <c r="A428" s="893"/>
      <c r="B428" s="894"/>
      <c r="C428" s="894"/>
      <c r="D428" s="894"/>
      <c r="E428" s="894"/>
      <c r="F428" s="895"/>
      <c r="G428" s="893"/>
      <c r="H428" s="894"/>
      <c r="I428" s="894"/>
      <c r="J428" s="894"/>
      <c r="K428" s="895"/>
    </row>
    <row r="429" spans="1:11" x14ac:dyDescent="0.25">
      <c r="A429" s="893"/>
      <c r="B429" s="894"/>
      <c r="C429" s="894"/>
      <c r="D429" s="894"/>
      <c r="E429" s="894"/>
      <c r="F429" s="895"/>
      <c r="G429" s="893"/>
      <c r="H429" s="894"/>
      <c r="I429" s="894"/>
      <c r="J429" s="894"/>
      <c r="K429" s="895"/>
    </row>
    <row r="430" spans="1:11" x14ac:dyDescent="0.25">
      <c r="A430" s="893"/>
      <c r="B430" s="894"/>
      <c r="C430" s="894"/>
      <c r="D430" s="894"/>
      <c r="E430" s="894"/>
      <c r="F430" s="895"/>
      <c r="G430" s="893"/>
      <c r="H430" s="894"/>
      <c r="I430" s="894"/>
      <c r="J430" s="894"/>
      <c r="K430" s="895"/>
    </row>
    <row r="431" spans="1:11" x14ac:dyDescent="0.25">
      <c r="A431" s="893"/>
      <c r="B431" s="894"/>
      <c r="C431" s="894"/>
      <c r="D431" s="894"/>
      <c r="E431" s="894"/>
      <c r="F431" s="895"/>
      <c r="G431" s="893"/>
      <c r="H431" s="894"/>
      <c r="I431" s="894"/>
      <c r="J431" s="894"/>
      <c r="K431" s="895"/>
    </row>
    <row r="432" spans="1:11" x14ac:dyDescent="0.25">
      <c r="A432" s="893"/>
      <c r="B432" s="894"/>
      <c r="C432" s="894"/>
      <c r="D432" s="894"/>
      <c r="E432" s="894"/>
      <c r="F432" s="895"/>
      <c r="G432" s="893"/>
      <c r="H432" s="894"/>
      <c r="I432" s="894"/>
      <c r="J432" s="894"/>
      <c r="K432" s="895"/>
    </row>
    <row r="433" spans="1:11" x14ac:dyDescent="0.25">
      <c r="A433" s="893"/>
      <c r="B433" s="894"/>
      <c r="C433" s="894"/>
      <c r="D433" s="894"/>
      <c r="E433" s="894"/>
      <c r="F433" s="895"/>
      <c r="G433" s="893"/>
      <c r="H433" s="894"/>
      <c r="I433" s="894"/>
      <c r="J433" s="894"/>
      <c r="K433" s="895"/>
    </row>
    <row r="434" spans="1:11" x14ac:dyDescent="0.25">
      <c r="A434" s="893"/>
      <c r="B434" s="894"/>
      <c r="C434" s="894"/>
      <c r="D434" s="894"/>
      <c r="E434" s="894"/>
      <c r="F434" s="895"/>
      <c r="G434" s="893"/>
      <c r="H434" s="894"/>
      <c r="I434" s="894"/>
      <c r="J434" s="894"/>
      <c r="K434" s="895"/>
    </row>
    <row r="435" spans="1:11" x14ac:dyDescent="0.25">
      <c r="A435" s="893"/>
      <c r="B435" s="894"/>
      <c r="C435" s="894"/>
      <c r="D435" s="894"/>
      <c r="E435" s="894"/>
      <c r="F435" s="895"/>
      <c r="G435" s="893"/>
      <c r="H435" s="894"/>
      <c r="I435" s="894"/>
      <c r="J435" s="894"/>
      <c r="K435" s="895"/>
    </row>
    <row r="436" spans="1:11" x14ac:dyDescent="0.25">
      <c r="A436" s="893"/>
      <c r="B436" s="894"/>
      <c r="C436" s="894"/>
      <c r="D436" s="894"/>
      <c r="E436" s="894"/>
      <c r="F436" s="895"/>
      <c r="G436" s="893"/>
      <c r="H436" s="894"/>
      <c r="I436" s="894"/>
      <c r="J436" s="894"/>
      <c r="K436" s="895"/>
    </row>
    <row r="437" spans="1:11" ht="15.75" thickBot="1" x14ac:dyDescent="0.3">
      <c r="A437" s="893"/>
      <c r="B437" s="894"/>
      <c r="C437" s="894"/>
      <c r="D437" s="894"/>
      <c r="E437" s="894"/>
      <c r="F437" s="895"/>
      <c r="G437" s="893"/>
      <c r="H437" s="894"/>
      <c r="I437" s="894"/>
      <c r="J437" s="894"/>
      <c r="K437" s="895"/>
    </row>
    <row r="438" spans="1:11" x14ac:dyDescent="0.25">
      <c r="A438" s="1036" t="s">
        <v>1243</v>
      </c>
      <c r="B438" s="1037"/>
      <c r="C438" s="1037"/>
      <c r="D438" s="1037"/>
      <c r="E438" s="1037"/>
      <c r="F438" s="1038"/>
      <c r="G438" s="1036" t="s">
        <v>1244</v>
      </c>
      <c r="H438" s="1037"/>
      <c r="I438" s="1037"/>
      <c r="J438" s="1037"/>
      <c r="K438" s="1038"/>
    </row>
    <row r="439" spans="1:11" ht="15.75" thickBot="1" x14ac:dyDescent="0.3">
      <c r="A439" s="1039"/>
      <c r="B439" s="1040"/>
      <c r="C439" s="1040"/>
      <c r="D439" s="1040"/>
      <c r="E439" s="1040"/>
      <c r="F439" s="1041"/>
      <c r="G439" s="1039"/>
      <c r="H439" s="1040"/>
      <c r="I439" s="1040"/>
      <c r="J439" s="1040"/>
      <c r="K439" s="1041"/>
    </row>
    <row r="440" spans="1:11" x14ac:dyDescent="0.25">
      <c r="A440" s="908" t="s">
        <v>501</v>
      </c>
      <c r="B440" s="909"/>
      <c r="C440" s="909"/>
      <c r="D440" s="909"/>
      <c r="E440" s="909"/>
      <c r="F440" s="910"/>
      <c r="G440" s="908" t="s">
        <v>502</v>
      </c>
      <c r="H440" s="909"/>
      <c r="I440" s="909"/>
      <c r="J440" s="909"/>
      <c r="K440" s="910"/>
    </row>
    <row r="441" spans="1:11" x14ac:dyDescent="0.25">
      <c r="A441" s="893"/>
      <c r="B441" s="894"/>
      <c r="C441" s="894"/>
      <c r="D441" s="894"/>
      <c r="E441" s="894"/>
      <c r="F441" s="895"/>
      <c r="G441" s="893"/>
      <c r="H441" s="894"/>
      <c r="I441" s="894"/>
      <c r="J441" s="894"/>
      <c r="K441" s="895"/>
    </row>
    <row r="442" spans="1:11" x14ac:dyDescent="0.25">
      <c r="A442" s="893"/>
      <c r="B442" s="894"/>
      <c r="C442" s="894"/>
      <c r="D442" s="894"/>
      <c r="E442" s="894"/>
      <c r="F442" s="895"/>
      <c r="G442" s="893"/>
      <c r="H442" s="894"/>
      <c r="I442" s="894"/>
      <c r="J442" s="894"/>
      <c r="K442" s="895"/>
    </row>
    <row r="443" spans="1:11" x14ac:dyDescent="0.25">
      <c r="A443" s="893"/>
      <c r="B443" s="894"/>
      <c r="C443" s="894"/>
      <c r="D443" s="894"/>
      <c r="E443" s="894"/>
      <c r="F443" s="895"/>
      <c r="G443" s="893"/>
      <c r="H443" s="894"/>
      <c r="I443" s="894"/>
      <c r="J443" s="894"/>
      <c r="K443" s="895"/>
    </row>
    <row r="444" spans="1:11" x14ac:dyDescent="0.25">
      <c r="A444" s="893"/>
      <c r="B444" s="894"/>
      <c r="C444" s="894"/>
      <c r="D444" s="894"/>
      <c r="E444" s="894"/>
      <c r="F444" s="895"/>
      <c r="G444" s="893"/>
      <c r="H444" s="894"/>
      <c r="I444" s="894"/>
      <c r="J444" s="894"/>
      <c r="K444" s="895"/>
    </row>
    <row r="445" spans="1:11" x14ac:dyDescent="0.25">
      <c r="A445" s="893"/>
      <c r="B445" s="894"/>
      <c r="C445" s="894"/>
      <c r="D445" s="894"/>
      <c r="E445" s="894"/>
      <c r="F445" s="895"/>
      <c r="G445" s="893"/>
      <c r="H445" s="894"/>
      <c r="I445" s="894"/>
      <c r="J445" s="894"/>
      <c r="K445" s="895"/>
    </row>
    <row r="446" spans="1:11" x14ac:dyDescent="0.25">
      <c r="A446" s="893"/>
      <c r="B446" s="894"/>
      <c r="C446" s="894"/>
      <c r="D446" s="894"/>
      <c r="E446" s="894"/>
      <c r="F446" s="895"/>
      <c r="G446" s="893"/>
      <c r="H446" s="894"/>
      <c r="I446" s="894"/>
      <c r="J446" s="894"/>
      <c r="K446" s="895"/>
    </row>
    <row r="447" spans="1:11" x14ac:dyDescent="0.25">
      <c r="A447" s="893"/>
      <c r="B447" s="894"/>
      <c r="C447" s="894"/>
      <c r="D447" s="894"/>
      <c r="E447" s="894"/>
      <c r="F447" s="895"/>
      <c r="G447" s="893"/>
      <c r="H447" s="894"/>
      <c r="I447" s="894"/>
      <c r="J447" s="894"/>
      <c r="K447" s="895"/>
    </row>
    <row r="448" spans="1:11" x14ac:dyDescent="0.25">
      <c r="A448" s="893"/>
      <c r="B448" s="894"/>
      <c r="C448" s="894"/>
      <c r="D448" s="894"/>
      <c r="E448" s="894"/>
      <c r="F448" s="895"/>
      <c r="G448" s="893"/>
      <c r="H448" s="894"/>
      <c r="I448" s="894"/>
      <c r="J448" s="894"/>
      <c r="K448" s="895"/>
    </row>
    <row r="449" spans="1:11" x14ac:dyDescent="0.25">
      <c r="A449" s="893"/>
      <c r="B449" s="894"/>
      <c r="C449" s="894"/>
      <c r="D449" s="894"/>
      <c r="E449" s="894"/>
      <c r="F449" s="895"/>
      <c r="G449" s="893"/>
      <c r="H449" s="894"/>
      <c r="I449" s="894"/>
      <c r="J449" s="894"/>
      <c r="K449" s="895"/>
    </row>
    <row r="450" spans="1:11" x14ac:dyDescent="0.25">
      <c r="A450" s="893"/>
      <c r="B450" s="894"/>
      <c r="C450" s="894"/>
      <c r="D450" s="894"/>
      <c r="E450" s="894"/>
      <c r="F450" s="895"/>
      <c r="G450" s="893"/>
      <c r="H450" s="894"/>
      <c r="I450" s="894"/>
      <c r="J450" s="894"/>
      <c r="K450" s="895"/>
    </row>
    <row r="451" spans="1:11" x14ac:dyDescent="0.25">
      <c r="A451" s="893"/>
      <c r="B451" s="894"/>
      <c r="C451" s="894"/>
      <c r="D451" s="894"/>
      <c r="E451" s="894"/>
      <c r="F451" s="895"/>
      <c r="G451" s="893"/>
      <c r="H451" s="894"/>
      <c r="I451" s="894"/>
      <c r="J451" s="894"/>
      <c r="K451" s="895"/>
    </row>
    <row r="452" spans="1:11" x14ac:dyDescent="0.25">
      <c r="A452" s="893"/>
      <c r="B452" s="894"/>
      <c r="C452" s="894"/>
      <c r="D452" s="894"/>
      <c r="E452" s="894"/>
      <c r="F452" s="895"/>
      <c r="G452" s="893"/>
      <c r="H452" s="894"/>
      <c r="I452" s="894"/>
      <c r="J452" s="894"/>
      <c r="K452" s="895"/>
    </row>
    <row r="453" spans="1:11" ht="15.75" thickBot="1" x14ac:dyDescent="0.3">
      <c r="A453" s="893"/>
      <c r="B453" s="894"/>
      <c r="C453" s="894"/>
      <c r="D453" s="894"/>
      <c r="E453" s="894"/>
      <c r="F453" s="895"/>
      <c r="G453" s="893"/>
      <c r="H453" s="894"/>
      <c r="I453" s="894"/>
      <c r="J453" s="894"/>
      <c r="K453" s="895"/>
    </row>
    <row r="454" spans="1:11" ht="15" customHeight="1" x14ac:dyDescent="0.25">
      <c r="A454" s="1036" t="s">
        <v>1245</v>
      </c>
      <c r="B454" s="1043"/>
      <c r="C454" s="1043"/>
      <c r="D454" s="1043"/>
      <c r="E454" s="1043"/>
      <c r="F454" s="1044"/>
      <c r="G454" s="1036" t="s">
        <v>1246</v>
      </c>
      <c r="H454" s="1037"/>
      <c r="I454" s="1037"/>
      <c r="J454" s="1037"/>
      <c r="K454" s="1038"/>
    </row>
    <row r="455" spans="1:11" ht="34.5" customHeight="1" thickBot="1" x14ac:dyDescent="0.3">
      <c r="A455" s="1045"/>
      <c r="B455" s="1046"/>
      <c r="C455" s="1046"/>
      <c r="D455" s="1046"/>
      <c r="E455" s="1046"/>
      <c r="F455" s="1047"/>
      <c r="G455" s="1039"/>
      <c r="H455" s="1040"/>
      <c r="I455" s="1040"/>
      <c r="J455" s="1040"/>
      <c r="K455" s="1041"/>
    </row>
    <row r="456" spans="1:11" x14ac:dyDescent="0.25">
      <c r="A456" s="908" t="s">
        <v>501</v>
      </c>
      <c r="B456" s="909"/>
      <c r="C456" s="909"/>
      <c r="D456" s="909"/>
      <c r="E456" s="909"/>
      <c r="F456" s="910"/>
      <c r="G456" s="908" t="s">
        <v>502</v>
      </c>
      <c r="H456" s="909"/>
      <c r="I456" s="909"/>
      <c r="J456" s="909"/>
      <c r="K456" s="910"/>
    </row>
    <row r="457" spans="1:11" x14ac:dyDescent="0.25">
      <c r="A457" s="893"/>
      <c r="B457" s="894"/>
      <c r="C457" s="894"/>
      <c r="D457" s="894"/>
      <c r="E457" s="894"/>
      <c r="F457" s="895"/>
      <c r="G457" s="893"/>
      <c r="H457" s="894"/>
      <c r="I457" s="894"/>
      <c r="J457" s="894"/>
      <c r="K457" s="895"/>
    </row>
    <row r="458" spans="1:11" x14ac:dyDescent="0.25">
      <c r="A458" s="893"/>
      <c r="B458" s="894"/>
      <c r="C458" s="894"/>
      <c r="D458" s="894"/>
      <c r="E458" s="894"/>
      <c r="F458" s="895"/>
      <c r="G458" s="893"/>
      <c r="H458" s="894"/>
      <c r="I458" s="894"/>
      <c r="J458" s="894"/>
      <c r="K458" s="895"/>
    </row>
    <row r="459" spans="1:11" x14ac:dyDescent="0.25">
      <c r="A459" s="893"/>
      <c r="B459" s="894"/>
      <c r="C459" s="894"/>
      <c r="D459" s="894"/>
      <c r="E459" s="894"/>
      <c r="F459" s="895"/>
      <c r="G459" s="893"/>
      <c r="H459" s="894"/>
      <c r="I459" s="894"/>
      <c r="J459" s="894"/>
      <c r="K459" s="895"/>
    </row>
    <row r="460" spans="1:11" x14ac:dyDescent="0.25">
      <c r="A460" s="893"/>
      <c r="B460" s="894"/>
      <c r="C460" s="894"/>
      <c r="D460" s="894"/>
      <c r="E460" s="894"/>
      <c r="F460" s="895"/>
      <c r="G460" s="893"/>
      <c r="H460" s="894"/>
      <c r="I460" s="894"/>
      <c r="J460" s="894"/>
      <c r="K460" s="895"/>
    </row>
    <row r="461" spans="1:11" x14ac:dyDescent="0.25">
      <c r="A461" s="893"/>
      <c r="B461" s="894"/>
      <c r="C461" s="894"/>
      <c r="D461" s="894"/>
      <c r="E461" s="894"/>
      <c r="F461" s="895"/>
      <c r="G461" s="893"/>
      <c r="H461" s="894"/>
      <c r="I461" s="894"/>
      <c r="J461" s="894"/>
      <c r="K461" s="895"/>
    </row>
    <row r="462" spans="1:11" x14ac:dyDescent="0.25">
      <c r="A462" s="893"/>
      <c r="B462" s="894"/>
      <c r="C462" s="894"/>
      <c r="D462" s="894"/>
      <c r="E462" s="894"/>
      <c r="F462" s="895"/>
      <c r="G462" s="893"/>
      <c r="H462" s="894"/>
      <c r="I462" s="894"/>
      <c r="J462" s="894"/>
      <c r="K462" s="895"/>
    </row>
    <row r="463" spans="1:11" x14ac:dyDescent="0.25">
      <c r="A463" s="893"/>
      <c r="B463" s="894"/>
      <c r="C463" s="894"/>
      <c r="D463" s="894"/>
      <c r="E463" s="894"/>
      <c r="F463" s="895"/>
      <c r="G463" s="893"/>
      <c r="H463" s="894"/>
      <c r="I463" s="894"/>
      <c r="J463" s="894"/>
      <c r="K463" s="895"/>
    </row>
    <row r="464" spans="1:11" x14ac:dyDescent="0.25">
      <c r="A464" s="893"/>
      <c r="B464" s="894"/>
      <c r="C464" s="894"/>
      <c r="D464" s="894"/>
      <c r="E464" s="894"/>
      <c r="F464" s="895"/>
      <c r="G464" s="893"/>
      <c r="H464" s="894"/>
      <c r="I464" s="894"/>
      <c r="J464" s="894"/>
      <c r="K464" s="895"/>
    </row>
    <row r="465" spans="1:11" x14ac:dyDescent="0.25">
      <c r="A465" s="893"/>
      <c r="B465" s="894"/>
      <c r="C465" s="894"/>
      <c r="D465" s="894"/>
      <c r="E465" s="894"/>
      <c r="F465" s="895"/>
      <c r="G465" s="893"/>
      <c r="H465" s="894"/>
      <c r="I465" s="894"/>
      <c r="J465" s="894"/>
      <c r="K465" s="895"/>
    </row>
    <row r="466" spans="1:11" x14ac:dyDescent="0.25">
      <c r="A466" s="893"/>
      <c r="B466" s="894"/>
      <c r="C466" s="894"/>
      <c r="D466" s="894"/>
      <c r="E466" s="894"/>
      <c r="F466" s="895"/>
      <c r="G466" s="893"/>
      <c r="H466" s="894"/>
      <c r="I466" s="894"/>
      <c r="J466" s="894"/>
      <c r="K466" s="895"/>
    </row>
    <row r="467" spans="1:11" x14ac:dyDescent="0.25">
      <c r="A467" s="893"/>
      <c r="B467" s="894"/>
      <c r="C467" s="894"/>
      <c r="D467" s="894"/>
      <c r="E467" s="894"/>
      <c r="F467" s="895"/>
      <c r="G467" s="893"/>
      <c r="H467" s="894"/>
      <c r="I467" s="894"/>
      <c r="J467" s="894"/>
      <c r="K467" s="895"/>
    </row>
    <row r="468" spans="1:11" x14ac:dyDescent="0.25">
      <c r="A468" s="893"/>
      <c r="B468" s="894"/>
      <c r="C468" s="894"/>
      <c r="D468" s="894"/>
      <c r="E468" s="894"/>
      <c r="F468" s="895"/>
      <c r="G468" s="893"/>
      <c r="H468" s="894"/>
      <c r="I468" s="894"/>
      <c r="J468" s="894"/>
      <c r="K468" s="895"/>
    </row>
    <row r="469" spans="1:11" ht="15.75" thickBot="1" x14ac:dyDescent="0.3">
      <c r="A469" s="893"/>
      <c r="B469" s="894"/>
      <c r="C469" s="894"/>
      <c r="D469" s="894"/>
      <c r="E469" s="894"/>
      <c r="F469" s="895"/>
      <c r="G469" s="893"/>
      <c r="H469" s="894"/>
      <c r="I469" s="894"/>
      <c r="J469" s="894"/>
      <c r="K469" s="895"/>
    </row>
    <row r="470" spans="1:11" ht="15" customHeight="1" x14ac:dyDescent="0.25">
      <c r="A470" s="1036" t="s">
        <v>1247</v>
      </c>
      <c r="B470" s="1043"/>
      <c r="C470" s="1043"/>
      <c r="D470" s="1043"/>
      <c r="E470" s="1043"/>
      <c r="F470" s="1044"/>
      <c r="G470" s="1036" t="s">
        <v>1247</v>
      </c>
      <c r="H470" s="1037"/>
      <c r="I470" s="1037"/>
      <c r="J470" s="1037"/>
      <c r="K470" s="1038"/>
    </row>
    <row r="471" spans="1:11" ht="15.75" thickBot="1" x14ac:dyDescent="0.3">
      <c r="A471" s="1045"/>
      <c r="B471" s="1046"/>
      <c r="C471" s="1046"/>
      <c r="D471" s="1046"/>
      <c r="E471" s="1046"/>
      <c r="F471" s="1047"/>
      <c r="G471" s="1039"/>
      <c r="H471" s="1040"/>
      <c r="I471" s="1040"/>
      <c r="J471" s="1040"/>
      <c r="K471" s="1041"/>
    </row>
    <row r="472" spans="1:11" x14ac:dyDescent="0.25">
      <c r="A472" s="908" t="s">
        <v>501</v>
      </c>
      <c r="B472" s="909"/>
      <c r="C472" s="909"/>
      <c r="D472" s="909"/>
      <c r="E472" s="909"/>
      <c r="F472" s="910"/>
      <c r="G472" s="908" t="s">
        <v>502</v>
      </c>
      <c r="H472" s="909"/>
      <c r="I472" s="909"/>
      <c r="J472" s="909"/>
      <c r="K472" s="910"/>
    </row>
    <row r="473" spans="1:11" x14ac:dyDescent="0.25">
      <c r="A473" s="893"/>
      <c r="B473" s="894"/>
      <c r="C473" s="894"/>
      <c r="D473" s="894"/>
      <c r="E473" s="894"/>
      <c r="F473" s="895"/>
      <c r="G473" s="893"/>
      <c r="H473" s="894"/>
      <c r="I473" s="894"/>
      <c r="J473" s="894"/>
      <c r="K473" s="895"/>
    </row>
    <row r="474" spans="1:11" x14ac:dyDescent="0.25">
      <c r="A474" s="893"/>
      <c r="B474" s="894"/>
      <c r="C474" s="894"/>
      <c r="D474" s="894"/>
      <c r="E474" s="894"/>
      <c r="F474" s="895"/>
      <c r="G474" s="893"/>
      <c r="H474" s="894"/>
      <c r="I474" s="894"/>
      <c r="J474" s="894"/>
      <c r="K474" s="895"/>
    </row>
    <row r="475" spans="1:11" x14ac:dyDescent="0.25">
      <c r="A475" s="893"/>
      <c r="B475" s="894"/>
      <c r="C475" s="894"/>
      <c r="D475" s="894"/>
      <c r="E475" s="894"/>
      <c r="F475" s="895"/>
      <c r="G475" s="893"/>
      <c r="H475" s="894"/>
      <c r="I475" s="894"/>
      <c r="J475" s="894"/>
      <c r="K475" s="895"/>
    </row>
    <row r="476" spans="1:11" x14ac:dyDescent="0.25">
      <c r="A476" s="893"/>
      <c r="B476" s="894"/>
      <c r="C476" s="894"/>
      <c r="D476" s="894"/>
      <c r="E476" s="894"/>
      <c r="F476" s="895"/>
      <c r="G476" s="893"/>
      <c r="H476" s="894"/>
      <c r="I476" s="894"/>
      <c r="J476" s="894"/>
      <c r="K476" s="895"/>
    </row>
    <row r="477" spans="1:11" x14ac:dyDescent="0.25">
      <c r="A477" s="893"/>
      <c r="B477" s="894"/>
      <c r="C477" s="894"/>
      <c r="D477" s="894"/>
      <c r="E477" s="894"/>
      <c r="F477" s="895"/>
      <c r="G477" s="893"/>
      <c r="H477" s="894"/>
      <c r="I477" s="894"/>
      <c r="J477" s="894"/>
      <c r="K477" s="895"/>
    </row>
    <row r="478" spans="1:11" x14ac:dyDescent="0.25">
      <c r="A478" s="893"/>
      <c r="B478" s="894"/>
      <c r="C478" s="894"/>
      <c r="D478" s="894"/>
      <c r="E478" s="894"/>
      <c r="F478" s="895"/>
      <c r="G478" s="893"/>
      <c r="H478" s="894"/>
      <c r="I478" s="894"/>
      <c r="J478" s="894"/>
      <c r="K478" s="895"/>
    </row>
    <row r="479" spans="1:11" x14ac:dyDescent="0.25">
      <c r="A479" s="893"/>
      <c r="B479" s="894"/>
      <c r="C479" s="894"/>
      <c r="D479" s="894"/>
      <c r="E479" s="894"/>
      <c r="F479" s="895"/>
      <c r="G479" s="893"/>
      <c r="H479" s="894"/>
      <c r="I479" s="894"/>
      <c r="J479" s="894"/>
      <c r="K479" s="895"/>
    </row>
    <row r="480" spans="1:11" x14ac:dyDescent="0.25">
      <c r="A480" s="893"/>
      <c r="B480" s="894"/>
      <c r="C480" s="894"/>
      <c r="D480" s="894"/>
      <c r="E480" s="894"/>
      <c r="F480" s="895"/>
      <c r="G480" s="893"/>
      <c r="H480" s="894"/>
      <c r="I480" s="894"/>
      <c r="J480" s="894"/>
      <c r="K480" s="895"/>
    </row>
    <row r="481" spans="1:11" x14ac:dyDescent="0.25">
      <c r="A481" s="893"/>
      <c r="B481" s="894"/>
      <c r="C481" s="894"/>
      <c r="D481" s="894"/>
      <c r="E481" s="894"/>
      <c r="F481" s="895"/>
      <c r="G481" s="893"/>
      <c r="H481" s="894"/>
      <c r="I481" s="894"/>
      <c r="J481" s="894"/>
      <c r="K481" s="895"/>
    </row>
    <row r="482" spans="1:11" x14ac:dyDescent="0.25">
      <c r="A482" s="893"/>
      <c r="B482" s="894"/>
      <c r="C482" s="894"/>
      <c r="D482" s="894"/>
      <c r="E482" s="894"/>
      <c r="F482" s="895"/>
      <c r="G482" s="893"/>
      <c r="H482" s="894"/>
      <c r="I482" s="894"/>
      <c r="J482" s="894"/>
      <c r="K482" s="895"/>
    </row>
    <row r="483" spans="1:11" x14ac:dyDescent="0.25">
      <c r="A483" s="893"/>
      <c r="B483" s="894"/>
      <c r="C483" s="894"/>
      <c r="D483" s="894"/>
      <c r="E483" s="894"/>
      <c r="F483" s="895"/>
      <c r="G483" s="893"/>
      <c r="H483" s="894"/>
      <c r="I483" s="894"/>
      <c r="J483" s="894"/>
      <c r="K483" s="895"/>
    </row>
    <row r="484" spans="1:11" x14ac:dyDescent="0.25">
      <c r="A484" s="893"/>
      <c r="B484" s="894"/>
      <c r="C484" s="894"/>
      <c r="D484" s="894"/>
      <c r="E484" s="894"/>
      <c r="F484" s="895"/>
      <c r="G484" s="893"/>
      <c r="H484" s="894"/>
      <c r="I484" s="894"/>
      <c r="J484" s="894"/>
      <c r="K484" s="895"/>
    </row>
    <row r="485" spans="1:11" ht="15.75" thickBot="1" x14ac:dyDescent="0.3">
      <c r="A485" s="893"/>
      <c r="B485" s="894"/>
      <c r="C485" s="894"/>
      <c r="D485" s="894"/>
      <c r="E485" s="894"/>
      <c r="F485" s="895"/>
      <c r="G485" s="893"/>
      <c r="H485" s="894"/>
      <c r="I485" s="894"/>
      <c r="J485" s="894"/>
      <c r="K485" s="895"/>
    </row>
    <row r="486" spans="1:11" ht="15" customHeight="1" x14ac:dyDescent="0.25">
      <c r="A486" s="1036" t="s">
        <v>1129</v>
      </c>
      <c r="B486" s="1043"/>
      <c r="C486" s="1043"/>
      <c r="D486" s="1043"/>
      <c r="E486" s="1043"/>
      <c r="F486" s="1044"/>
      <c r="G486" s="1036" t="s">
        <v>1130</v>
      </c>
      <c r="H486" s="1037"/>
      <c r="I486" s="1037"/>
      <c r="J486" s="1037"/>
      <c r="K486" s="1038"/>
    </row>
    <row r="487" spans="1:11" ht="15.75" thickBot="1" x14ac:dyDescent="0.3">
      <c r="A487" s="1045"/>
      <c r="B487" s="1046"/>
      <c r="C487" s="1046"/>
      <c r="D487" s="1046"/>
      <c r="E487" s="1046"/>
      <c r="F487" s="1047"/>
      <c r="G487" s="1039"/>
      <c r="H487" s="1040"/>
      <c r="I487" s="1040"/>
      <c r="J487" s="1040"/>
      <c r="K487" s="1041"/>
    </row>
    <row r="488" spans="1:11" x14ac:dyDescent="0.25">
      <c r="A488" s="908" t="s">
        <v>501</v>
      </c>
      <c r="B488" s="909"/>
      <c r="C488" s="909"/>
      <c r="D488" s="909"/>
      <c r="E488" s="909"/>
      <c r="F488" s="910"/>
      <c r="G488" s="908" t="s">
        <v>502</v>
      </c>
      <c r="H488" s="909"/>
      <c r="I488" s="909"/>
      <c r="J488" s="909"/>
      <c r="K488" s="910"/>
    </row>
    <row r="489" spans="1:11" x14ac:dyDescent="0.25">
      <c r="A489" s="893"/>
      <c r="B489" s="894"/>
      <c r="C489" s="894"/>
      <c r="D489" s="894"/>
      <c r="E489" s="894"/>
      <c r="F489" s="895"/>
      <c r="G489" s="893"/>
      <c r="H489" s="894"/>
      <c r="I489" s="894"/>
      <c r="J489" s="894"/>
      <c r="K489" s="895"/>
    </row>
    <row r="490" spans="1:11" x14ac:dyDescent="0.25">
      <c r="A490" s="893"/>
      <c r="B490" s="894"/>
      <c r="C490" s="894"/>
      <c r="D490" s="894"/>
      <c r="E490" s="894"/>
      <c r="F490" s="895"/>
      <c r="G490" s="893"/>
      <c r="H490" s="894"/>
      <c r="I490" s="894"/>
      <c r="J490" s="894"/>
      <c r="K490" s="895"/>
    </row>
    <row r="491" spans="1:11" x14ac:dyDescent="0.25">
      <c r="A491" s="893"/>
      <c r="B491" s="894"/>
      <c r="C491" s="894"/>
      <c r="D491" s="894"/>
      <c r="E491" s="894"/>
      <c r="F491" s="895"/>
      <c r="G491" s="893"/>
      <c r="H491" s="894"/>
      <c r="I491" s="894"/>
      <c r="J491" s="894"/>
      <c r="K491" s="895"/>
    </row>
    <row r="492" spans="1:11" x14ac:dyDescent="0.25">
      <c r="A492" s="893"/>
      <c r="B492" s="894"/>
      <c r="C492" s="894"/>
      <c r="D492" s="894"/>
      <c r="E492" s="894"/>
      <c r="F492" s="895"/>
      <c r="G492" s="893"/>
      <c r="H492" s="894"/>
      <c r="I492" s="894"/>
      <c r="J492" s="894"/>
      <c r="K492" s="895"/>
    </row>
    <row r="493" spans="1:11" x14ac:dyDescent="0.25">
      <c r="A493" s="893"/>
      <c r="B493" s="894"/>
      <c r="C493" s="894"/>
      <c r="D493" s="894"/>
      <c r="E493" s="894"/>
      <c r="F493" s="895"/>
      <c r="G493" s="893"/>
      <c r="H493" s="894"/>
      <c r="I493" s="894"/>
      <c r="J493" s="894"/>
      <c r="K493" s="895"/>
    </row>
    <row r="494" spans="1:11" x14ac:dyDescent="0.25">
      <c r="A494" s="893"/>
      <c r="B494" s="894"/>
      <c r="C494" s="894"/>
      <c r="D494" s="894"/>
      <c r="E494" s="894"/>
      <c r="F494" s="895"/>
      <c r="G494" s="893"/>
      <c r="H494" s="894"/>
      <c r="I494" s="894"/>
      <c r="J494" s="894"/>
      <c r="K494" s="895"/>
    </row>
    <row r="495" spans="1:11" x14ac:dyDescent="0.25">
      <c r="A495" s="893"/>
      <c r="B495" s="894"/>
      <c r="C495" s="894"/>
      <c r="D495" s="894"/>
      <c r="E495" s="894"/>
      <c r="F495" s="895"/>
      <c r="G495" s="893"/>
      <c r="H495" s="894"/>
      <c r="I495" s="894"/>
      <c r="J495" s="894"/>
      <c r="K495" s="895"/>
    </row>
    <row r="496" spans="1:11" x14ac:dyDescent="0.25">
      <c r="A496" s="893"/>
      <c r="B496" s="894"/>
      <c r="C496" s="894"/>
      <c r="D496" s="894"/>
      <c r="E496" s="894"/>
      <c r="F496" s="895"/>
      <c r="G496" s="893"/>
      <c r="H496" s="894"/>
      <c r="I496" s="894"/>
      <c r="J496" s="894"/>
      <c r="K496" s="895"/>
    </row>
    <row r="497" spans="1:11" x14ac:dyDescent="0.25">
      <c r="A497" s="893"/>
      <c r="B497" s="894"/>
      <c r="C497" s="894"/>
      <c r="D497" s="894"/>
      <c r="E497" s="894"/>
      <c r="F497" s="895"/>
      <c r="G497" s="893"/>
      <c r="H497" s="894"/>
      <c r="I497" s="894"/>
      <c r="J497" s="894"/>
      <c r="K497" s="895"/>
    </row>
    <row r="498" spans="1:11" x14ac:dyDescent="0.25">
      <c r="A498" s="893"/>
      <c r="B498" s="894"/>
      <c r="C498" s="894"/>
      <c r="D498" s="894"/>
      <c r="E498" s="894"/>
      <c r="F498" s="895"/>
      <c r="G498" s="893"/>
      <c r="H498" s="894"/>
      <c r="I498" s="894"/>
      <c r="J498" s="894"/>
      <c r="K498" s="895"/>
    </row>
    <row r="499" spans="1:11" x14ac:dyDescent="0.25">
      <c r="A499" s="893"/>
      <c r="B499" s="894"/>
      <c r="C499" s="894"/>
      <c r="D499" s="894"/>
      <c r="E499" s="894"/>
      <c r="F499" s="895"/>
      <c r="G499" s="893"/>
      <c r="H499" s="894"/>
      <c r="I499" s="894"/>
      <c r="J499" s="894"/>
      <c r="K499" s="895"/>
    </row>
    <row r="500" spans="1:11" x14ac:dyDescent="0.25">
      <c r="A500" s="893"/>
      <c r="B500" s="894"/>
      <c r="C500" s="894"/>
      <c r="D500" s="894"/>
      <c r="E500" s="894"/>
      <c r="F500" s="895"/>
      <c r="G500" s="893"/>
      <c r="H500" s="894"/>
      <c r="I500" s="894"/>
      <c r="J500" s="894"/>
      <c r="K500" s="895"/>
    </row>
    <row r="501" spans="1:11" ht="15.75" thickBot="1" x14ac:dyDescent="0.3">
      <c r="A501" s="893"/>
      <c r="B501" s="894"/>
      <c r="C501" s="894"/>
      <c r="D501" s="894"/>
      <c r="E501" s="894"/>
      <c r="F501" s="895"/>
      <c r="G501" s="893"/>
      <c r="H501" s="894"/>
      <c r="I501" s="894"/>
      <c r="J501" s="894"/>
      <c r="K501" s="895"/>
    </row>
    <row r="502" spans="1:11" ht="15" customHeight="1" x14ac:dyDescent="0.25">
      <c r="A502" s="1036" t="s">
        <v>1248</v>
      </c>
      <c r="B502" s="1043"/>
      <c r="C502" s="1043"/>
      <c r="D502" s="1043"/>
      <c r="E502" s="1043"/>
      <c r="F502" s="1044"/>
      <c r="G502" s="1036" t="s">
        <v>1249</v>
      </c>
      <c r="H502" s="1037"/>
      <c r="I502" s="1037"/>
      <c r="J502" s="1037"/>
      <c r="K502" s="1038"/>
    </row>
    <row r="503" spans="1:11" ht="27" customHeight="1" thickBot="1" x14ac:dyDescent="0.3">
      <c r="A503" s="1045"/>
      <c r="B503" s="1046"/>
      <c r="C503" s="1046"/>
      <c r="D503" s="1046"/>
      <c r="E503" s="1046"/>
      <c r="F503" s="1047"/>
      <c r="G503" s="1039"/>
      <c r="H503" s="1040"/>
      <c r="I503" s="1040"/>
      <c r="J503" s="1040"/>
      <c r="K503" s="1041"/>
    </row>
    <row r="504" spans="1:11" x14ac:dyDescent="0.25">
      <c r="A504" s="908" t="s">
        <v>501</v>
      </c>
      <c r="B504" s="909"/>
      <c r="C504" s="909"/>
      <c r="D504" s="909"/>
      <c r="E504" s="909"/>
      <c r="F504" s="910"/>
      <c r="G504" s="908" t="s">
        <v>502</v>
      </c>
      <c r="H504" s="909"/>
      <c r="I504" s="909"/>
      <c r="J504" s="909"/>
      <c r="K504" s="910"/>
    </row>
    <row r="505" spans="1:11" x14ac:dyDescent="0.25">
      <c r="A505" s="893"/>
      <c r="B505" s="894"/>
      <c r="C505" s="894"/>
      <c r="D505" s="894"/>
      <c r="E505" s="894"/>
      <c r="F505" s="895"/>
      <c r="G505" s="893"/>
      <c r="H505" s="894"/>
      <c r="I505" s="894"/>
      <c r="J505" s="894"/>
      <c r="K505" s="895"/>
    </row>
    <row r="506" spans="1:11" x14ac:dyDescent="0.25">
      <c r="A506" s="893"/>
      <c r="B506" s="894"/>
      <c r="C506" s="894"/>
      <c r="D506" s="894"/>
      <c r="E506" s="894"/>
      <c r="F506" s="895"/>
      <c r="G506" s="893"/>
      <c r="H506" s="894"/>
      <c r="I506" s="894"/>
      <c r="J506" s="894"/>
      <c r="K506" s="895"/>
    </row>
    <row r="507" spans="1:11" x14ac:dyDescent="0.25">
      <c r="A507" s="893"/>
      <c r="B507" s="894"/>
      <c r="C507" s="894"/>
      <c r="D507" s="894"/>
      <c r="E507" s="894"/>
      <c r="F507" s="895"/>
      <c r="G507" s="893"/>
      <c r="H507" s="894"/>
      <c r="I507" s="894"/>
      <c r="J507" s="894"/>
      <c r="K507" s="895"/>
    </row>
    <row r="508" spans="1:11" x14ac:dyDescent="0.25">
      <c r="A508" s="893"/>
      <c r="B508" s="894"/>
      <c r="C508" s="894"/>
      <c r="D508" s="894"/>
      <c r="E508" s="894"/>
      <c r="F508" s="895"/>
      <c r="G508" s="893"/>
      <c r="H508" s="894"/>
      <c r="I508" s="894"/>
      <c r="J508" s="894"/>
      <c r="K508" s="895"/>
    </row>
    <row r="509" spans="1:11" x14ac:dyDescent="0.25">
      <c r="A509" s="893"/>
      <c r="B509" s="894"/>
      <c r="C509" s="894"/>
      <c r="D509" s="894"/>
      <c r="E509" s="894"/>
      <c r="F509" s="895"/>
      <c r="G509" s="893"/>
      <c r="H509" s="894"/>
      <c r="I509" s="894"/>
      <c r="J509" s="894"/>
      <c r="K509" s="895"/>
    </row>
    <row r="510" spans="1:11" x14ac:dyDescent="0.25">
      <c r="A510" s="893"/>
      <c r="B510" s="894"/>
      <c r="C510" s="894"/>
      <c r="D510" s="894"/>
      <c r="E510" s="894"/>
      <c r="F510" s="895"/>
      <c r="G510" s="893"/>
      <c r="H510" s="894"/>
      <c r="I510" s="894"/>
      <c r="J510" s="894"/>
      <c r="K510" s="895"/>
    </row>
    <row r="511" spans="1:11" x14ac:dyDescent="0.25">
      <c r="A511" s="893"/>
      <c r="B511" s="894"/>
      <c r="C511" s="894"/>
      <c r="D511" s="894"/>
      <c r="E511" s="894"/>
      <c r="F511" s="895"/>
      <c r="G511" s="893"/>
      <c r="H511" s="894"/>
      <c r="I511" s="894"/>
      <c r="J511" s="894"/>
      <c r="K511" s="895"/>
    </row>
    <row r="512" spans="1:11" x14ac:dyDescent="0.25">
      <c r="A512" s="893"/>
      <c r="B512" s="894"/>
      <c r="C512" s="894"/>
      <c r="D512" s="894"/>
      <c r="E512" s="894"/>
      <c r="F512" s="895"/>
      <c r="G512" s="893"/>
      <c r="H512" s="894"/>
      <c r="I512" s="894"/>
      <c r="J512" s="894"/>
      <c r="K512" s="895"/>
    </row>
    <row r="513" spans="1:11" x14ac:dyDescent="0.25">
      <c r="A513" s="893"/>
      <c r="B513" s="894"/>
      <c r="C513" s="894"/>
      <c r="D513" s="894"/>
      <c r="E513" s="894"/>
      <c r="F513" s="895"/>
      <c r="G513" s="893"/>
      <c r="H513" s="894"/>
      <c r="I513" s="894"/>
      <c r="J513" s="894"/>
      <c r="K513" s="895"/>
    </row>
    <row r="514" spans="1:11" x14ac:dyDescent="0.25">
      <c r="A514" s="893"/>
      <c r="B514" s="894"/>
      <c r="C514" s="894"/>
      <c r="D514" s="894"/>
      <c r="E514" s="894"/>
      <c r="F514" s="895"/>
      <c r="G514" s="893"/>
      <c r="H514" s="894"/>
      <c r="I514" s="894"/>
      <c r="J514" s="894"/>
      <c r="K514" s="895"/>
    </row>
    <row r="515" spans="1:11" x14ac:dyDescent="0.25">
      <c r="A515" s="893"/>
      <c r="B515" s="894"/>
      <c r="C515" s="894"/>
      <c r="D515" s="894"/>
      <c r="E515" s="894"/>
      <c r="F515" s="895"/>
      <c r="G515" s="893"/>
      <c r="H515" s="894"/>
      <c r="I515" s="894"/>
      <c r="J515" s="894"/>
      <c r="K515" s="895"/>
    </row>
    <row r="516" spans="1:11" x14ac:dyDescent="0.25">
      <c r="A516" s="893"/>
      <c r="B516" s="894"/>
      <c r="C516" s="894"/>
      <c r="D516" s="894"/>
      <c r="E516" s="894"/>
      <c r="F516" s="895"/>
      <c r="G516" s="893"/>
      <c r="H516" s="894"/>
      <c r="I516" s="894"/>
      <c r="J516" s="894"/>
      <c r="K516" s="895"/>
    </row>
    <row r="517" spans="1:11" ht="15.75" thickBot="1" x14ac:dyDescent="0.3">
      <c r="A517" s="893"/>
      <c r="B517" s="894"/>
      <c r="C517" s="894"/>
      <c r="D517" s="894"/>
      <c r="E517" s="894"/>
      <c r="F517" s="895"/>
      <c r="G517" s="893"/>
      <c r="H517" s="894"/>
      <c r="I517" s="894"/>
      <c r="J517" s="894"/>
      <c r="K517" s="895"/>
    </row>
    <row r="518" spans="1:11" ht="15" customHeight="1" x14ac:dyDescent="0.25">
      <c r="A518" s="1036" t="s">
        <v>1250</v>
      </c>
      <c r="B518" s="1043"/>
      <c r="C518" s="1043"/>
      <c r="D518" s="1043"/>
      <c r="E518" s="1043"/>
      <c r="F518" s="1044"/>
      <c r="G518" s="1036" t="s">
        <v>1251</v>
      </c>
      <c r="H518" s="1037"/>
      <c r="I518" s="1037"/>
      <c r="J518" s="1037"/>
      <c r="K518" s="1038"/>
    </row>
    <row r="519" spans="1:11" ht="27" customHeight="1" thickBot="1" x14ac:dyDescent="0.3">
      <c r="A519" s="1045"/>
      <c r="B519" s="1046"/>
      <c r="C519" s="1046"/>
      <c r="D519" s="1046"/>
      <c r="E519" s="1046"/>
      <c r="F519" s="1047"/>
      <c r="G519" s="1039"/>
      <c r="H519" s="1040"/>
      <c r="I519" s="1040"/>
      <c r="J519" s="1040"/>
      <c r="K519" s="1041"/>
    </row>
  </sheetData>
  <mergeCells count="133">
    <mergeCell ref="A502:F503"/>
    <mergeCell ref="G502:K503"/>
    <mergeCell ref="A504:F517"/>
    <mergeCell ref="G504:K517"/>
    <mergeCell ref="A518:F519"/>
    <mergeCell ref="G518:K519"/>
    <mergeCell ref="A472:F485"/>
    <mergeCell ref="G472:K485"/>
    <mergeCell ref="A486:F487"/>
    <mergeCell ref="G486:K487"/>
    <mergeCell ref="A488:F501"/>
    <mergeCell ref="G488:K501"/>
    <mergeCell ref="A454:F455"/>
    <mergeCell ref="G454:K455"/>
    <mergeCell ref="A456:F469"/>
    <mergeCell ref="G456:K469"/>
    <mergeCell ref="A470:F471"/>
    <mergeCell ref="G470:K471"/>
    <mergeCell ref="A424:F437"/>
    <mergeCell ref="G424:K437"/>
    <mergeCell ref="A438:F439"/>
    <mergeCell ref="G438:K439"/>
    <mergeCell ref="A440:F453"/>
    <mergeCell ref="G440:K453"/>
    <mergeCell ref="A406:F407"/>
    <mergeCell ref="G406:K407"/>
    <mergeCell ref="A408:F421"/>
    <mergeCell ref="G408:K421"/>
    <mergeCell ref="A422:F423"/>
    <mergeCell ref="G422:K423"/>
    <mergeCell ref="A376:F389"/>
    <mergeCell ref="G376:K389"/>
    <mergeCell ref="A390:F391"/>
    <mergeCell ref="G390:K391"/>
    <mergeCell ref="A392:F405"/>
    <mergeCell ref="G392:K405"/>
    <mergeCell ref="A358:F359"/>
    <mergeCell ref="G358:K359"/>
    <mergeCell ref="A360:F373"/>
    <mergeCell ref="G360:K373"/>
    <mergeCell ref="A374:F375"/>
    <mergeCell ref="G374:K375"/>
    <mergeCell ref="A328:F341"/>
    <mergeCell ref="G328:K341"/>
    <mergeCell ref="A342:F343"/>
    <mergeCell ref="G342:K343"/>
    <mergeCell ref="A344:F357"/>
    <mergeCell ref="G344:K357"/>
    <mergeCell ref="A310:F311"/>
    <mergeCell ref="G310:K311"/>
    <mergeCell ref="A312:F325"/>
    <mergeCell ref="G312:K325"/>
    <mergeCell ref="A326:F327"/>
    <mergeCell ref="G326:K327"/>
    <mergeCell ref="A279:F293"/>
    <mergeCell ref="G279:K293"/>
    <mergeCell ref="A294:F295"/>
    <mergeCell ref="G294:K295"/>
    <mergeCell ref="A296:F309"/>
    <mergeCell ref="G296:K309"/>
    <mergeCell ref="A260:F261"/>
    <mergeCell ref="G260:K261"/>
    <mergeCell ref="A262:F276"/>
    <mergeCell ref="G262:K276"/>
    <mergeCell ref="A277:F278"/>
    <mergeCell ref="G277:K278"/>
    <mergeCell ref="A228:F242"/>
    <mergeCell ref="G228:K242"/>
    <mergeCell ref="A243:F244"/>
    <mergeCell ref="G243:K244"/>
    <mergeCell ref="A245:F259"/>
    <mergeCell ref="G245:K259"/>
    <mergeCell ref="A197:F198"/>
    <mergeCell ref="G197:K198"/>
    <mergeCell ref="A212:F225"/>
    <mergeCell ref="G212:K225"/>
    <mergeCell ref="A226:F227"/>
    <mergeCell ref="G226:K227"/>
    <mergeCell ref="A167:F180"/>
    <mergeCell ref="G167:K180"/>
    <mergeCell ref="A181:F182"/>
    <mergeCell ref="G181:K182"/>
    <mergeCell ref="A183:F196"/>
    <mergeCell ref="G183:K196"/>
    <mergeCell ref="A150:F150"/>
    <mergeCell ref="G150:K150"/>
    <mergeCell ref="A151:F164"/>
    <mergeCell ref="G151:K164"/>
    <mergeCell ref="A165:F166"/>
    <mergeCell ref="G165:K166"/>
    <mergeCell ref="A132:F133"/>
    <mergeCell ref="G132:K133"/>
    <mergeCell ref="A134:F147"/>
    <mergeCell ref="G134:K147"/>
    <mergeCell ref="A148:F149"/>
    <mergeCell ref="G148:K149"/>
    <mergeCell ref="A102:F115"/>
    <mergeCell ref="G102:K115"/>
    <mergeCell ref="A116:F117"/>
    <mergeCell ref="G116:K117"/>
    <mergeCell ref="A118:F131"/>
    <mergeCell ref="G118:K131"/>
    <mergeCell ref="A84:F85"/>
    <mergeCell ref="G84:K85"/>
    <mergeCell ref="A86:F99"/>
    <mergeCell ref="G86:K99"/>
    <mergeCell ref="A100:F101"/>
    <mergeCell ref="G100:K101"/>
    <mergeCell ref="A54:F67"/>
    <mergeCell ref="G54:K67"/>
    <mergeCell ref="A68:F69"/>
    <mergeCell ref="G68:K69"/>
    <mergeCell ref="A70:F83"/>
    <mergeCell ref="G70:K83"/>
    <mergeCell ref="A36:F37"/>
    <mergeCell ref="G36:K37"/>
    <mergeCell ref="A38:F51"/>
    <mergeCell ref="G38:K51"/>
    <mergeCell ref="A52:F53"/>
    <mergeCell ref="G52:K53"/>
    <mergeCell ref="A6:F19"/>
    <mergeCell ref="G6:K19"/>
    <mergeCell ref="A20:F21"/>
    <mergeCell ref="G20:K21"/>
    <mergeCell ref="A22:F35"/>
    <mergeCell ref="G22:K35"/>
    <mergeCell ref="A1:K2"/>
    <mergeCell ref="A3:D3"/>
    <mergeCell ref="F3:H3"/>
    <mergeCell ref="I3:K3"/>
    <mergeCell ref="A4:G5"/>
    <mergeCell ref="J4:K4"/>
    <mergeCell ref="J5:K5"/>
  </mergeCells>
  <pageMargins left="0.7" right="0.7" top="0.75" bottom="0.75" header="0.3" footer="0.3"/>
  <pageSetup paperSize="9" scale="66"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B1:L101"/>
  <sheetViews>
    <sheetView view="pageBreakPreview" zoomScale="115" zoomScaleNormal="100" zoomScaleSheetLayoutView="115" zoomScalePageLayoutView="90" workbookViewId="0">
      <selection activeCell="N62" sqref="N62"/>
    </sheetView>
  </sheetViews>
  <sheetFormatPr baseColWidth="10" defaultColWidth="11.42578125" defaultRowHeight="15" x14ac:dyDescent="0.25"/>
  <cols>
    <col min="1" max="1" width="3.7109375" style="129" customWidth="1"/>
    <col min="2" max="2" width="4.7109375" style="129" customWidth="1"/>
    <col min="3" max="3" width="8.28515625" style="129" customWidth="1"/>
    <col min="4" max="4" width="8" style="129" customWidth="1"/>
    <col min="5" max="5" width="11.42578125" style="129"/>
    <col min="6" max="6" width="12" style="129" customWidth="1"/>
    <col min="7" max="7" width="8.42578125" style="129" customWidth="1"/>
    <col min="8" max="8" width="8.5703125" style="129" customWidth="1"/>
    <col min="9" max="9" width="20.28515625" style="129" customWidth="1"/>
    <col min="10" max="10" width="9.140625" style="129" customWidth="1"/>
    <col min="11" max="11" width="6.28515625" style="129" customWidth="1"/>
    <col min="12" max="12" width="8.85546875" style="129" customWidth="1"/>
    <col min="13" max="13" width="11.42578125" style="129" customWidth="1"/>
    <col min="14" max="16384" width="11.42578125" style="129"/>
  </cols>
  <sheetData>
    <row r="1" spans="2:12" ht="27.75" customHeight="1" x14ac:dyDescent="0.25">
      <c r="B1" s="952" t="s">
        <v>251</v>
      </c>
      <c r="C1" s="878"/>
      <c r="D1" s="878"/>
      <c r="E1" s="878"/>
      <c r="F1" s="878"/>
      <c r="G1" s="878"/>
      <c r="H1" s="878"/>
      <c r="I1" s="878"/>
      <c r="J1" s="878"/>
      <c r="K1" s="878"/>
      <c r="L1" s="924"/>
    </row>
    <row r="2" spans="2:12" ht="11.25" customHeight="1" x14ac:dyDescent="0.25">
      <c r="B2" s="953"/>
      <c r="C2" s="879"/>
      <c r="D2" s="879"/>
      <c r="E2" s="879"/>
      <c r="F2" s="879"/>
      <c r="G2" s="879"/>
      <c r="H2" s="879"/>
      <c r="I2" s="879"/>
      <c r="J2" s="879"/>
      <c r="K2" s="879"/>
      <c r="L2" s="926"/>
    </row>
    <row r="3" spans="2:12" ht="24.95" customHeight="1" x14ac:dyDescent="0.25">
      <c r="B3" s="1048" t="s">
        <v>289</v>
      </c>
      <c r="C3" s="927"/>
      <c r="D3" s="927"/>
      <c r="E3" s="928"/>
      <c r="F3" s="97">
        <v>44279</v>
      </c>
      <c r="G3" s="929" t="s">
        <v>290</v>
      </c>
      <c r="H3" s="927"/>
      <c r="I3" s="928"/>
      <c r="J3" s="930">
        <v>44285</v>
      </c>
      <c r="K3" s="927"/>
      <c r="L3" s="1049"/>
    </row>
    <row r="4" spans="2:12" x14ac:dyDescent="0.25">
      <c r="B4" s="956" t="s">
        <v>250</v>
      </c>
      <c r="C4" s="931"/>
      <c r="D4" s="931"/>
      <c r="E4" s="931"/>
      <c r="F4" s="931"/>
      <c r="G4" s="931"/>
      <c r="H4" s="932"/>
      <c r="I4" s="343" t="s">
        <v>488</v>
      </c>
      <c r="J4" s="343" t="s">
        <v>2</v>
      </c>
      <c r="K4" s="1050" t="s">
        <v>0</v>
      </c>
      <c r="L4" s="1051"/>
    </row>
    <row r="5" spans="2:12" x14ac:dyDescent="0.25">
      <c r="B5" s="1042"/>
      <c r="C5" s="933"/>
      <c r="D5" s="933"/>
      <c r="E5" s="933"/>
      <c r="F5" s="933"/>
      <c r="G5" s="933"/>
      <c r="H5" s="934"/>
      <c r="I5" s="270" t="s">
        <v>489</v>
      </c>
      <c r="J5" s="343">
        <v>2</v>
      </c>
      <c r="K5" s="1050" t="s">
        <v>291</v>
      </c>
      <c r="L5" s="1051"/>
    </row>
    <row r="6" spans="2:12" ht="15.75" customHeight="1" x14ac:dyDescent="0.25">
      <c r="B6" s="893" t="s">
        <v>451</v>
      </c>
      <c r="C6" s="894"/>
      <c r="D6" s="894"/>
      <c r="E6" s="894"/>
      <c r="F6" s="894"/>
      <c r="G6" s="895"/>
      <c r="H6" s="893" t="s">
        <v>452</v>
      </c>
      <c r="I6" s="894"/>
      <c r="J6" s="894"/>
      <c r="K6" s="894"/>
      <c r="L6" s="895"/>
    </row>
    <row r="7" spans="2:12" x14ac:dyDescent="0.25">
      <c r="B7" s="893"/>
      <c r="C7" s="894"/>
      <c r="D7" s="894"/>
      <c r="E7" s="894"/>
      <c r="F7" s="894"/>
      <c r="G7" s="895"/>
      <c r="H7" s="893"/>
      <c r="I7" s="894"/>
      <c r="J7" s="894"/>
      <c r="K7" s="894"/>
      <c r="L7" s="895"/>
    </row>
    <row r="8" spans="2:12" x14ac:dyDescent="0.25">
      <c r="B8" s="893"/>
      <c r="C8" s="894"/>
      <c r="D8" s="894"/>
      <c r="E8" s="894"/>
      <c r="F8" s="894"/>
      <c r="G8" s="895"/>
      <c r="H8" s="893"/>
      <c r="I8" s="894"/>
      <c r="J8" s="894"/>
      <c r="K8" s="894"/>
      <c r="L8" s="895"/>
    </row>
    <row r="9" spans="2:12" x14ac:dyDescent="0.25">
      <c r="B9" s="893"/>
      <c r="C9" s="894"/>
      <c r="D9" s="894"/>
      <c r="E9" s="894"/>
      <c r="F9" s="894"/>
      <c r="G9" s="895"/>
      <c r="H9" s="893"/>
      <c r="I9" s="894"/>
      <c r="J9" s="894"/>
      <c r="K9" s="894"/>
      <c r="L9" s="895"/>
    </row>
    <row r="10" spans="2:12" x14ac:dyDescent="0.25">
      <c r="B10" s="893"/>
      <c r="C10" s="894"/>
      <c r="D10" s="894"/>
      <c r="E10" s="894"/>
      <c r="F10" s="894"/>
      <c r="G10" s="895"/>
      <c r="H10" s="893"/>
      <c r="I10" s="894"/>
      <c r="J10" s="894"/>
      <c r="K10" s="894"/>
      <c r="L10" s="895"/>
    </row>
    <row r="11" spans="2:12" x14ac:dyDescent="0.25">
      <c r="B11" s="893"/>
      <c r="C11" s="894"/>
      <c r="D11" s="894"/>
      <c r="E11" s="894"/>
      <c r="F11" s="894"/>
      <c r="G11" s="895"/>
      <c r="H11" s="893"/>
      <c r="I11" s="894"/>
      <c r="J11" s="894"/>
      <c r="K11" s="894"/>
      <c r="L11" s="895"/>
    </row>
    <row r="12" spans="2:12" x14ac:dyDescent="0.25">
      <c r="B12" s="893"/>
      <c r="C12" s="894"/>
      <c r="D12" s="894"/>
      <c r="E12" s="894"/>
      <c r="F12" s="894"/>
      <c r="G12" s="895"/>
      <c r="H12" s="893"/>
      <c r="I12" s="894"/>
      <c r="J12" s="894"/>
      <c r="K12" s="894"/>
      <c r="L12" s="895"/>
    </row>
    <row r="13" spans="2:12" x14ac:dyDescent="0.25">
      <c r="B13" s="893"/>
      <c r="C13" s="894"/>
      <c r="D13" s="894"/>
      <c r="E13" s="894"/>
      <c r="F13" s="894"/>
      <c r="G13" s="895"/>
      <c r="H13" s="893"/>
      <c r="I13" s="894"/>
      <c r="J13" s="894"/>
      <c r="K13" s="894"/>
      <c r="L13" s="895"/>
    </row>
    <row r="14" spans="2:12" x14ac:dyDescent="0.25">
      <c r="B14" s="893"/>
      <c r="C14" s="894"/>
      <c r="D14" s="894"/>
      <c r="E14" s="894"/>
      <c r="F14" s="894"/>
      <c r="G14" s="895"/>
      <c r="H14" s="893"/>
      <c r="I14" s="894"/>
      <c r="J14" s="894"/>
      <c r="K14" s="894"/>
      <c r="L14" s="895"/>
    </row>
    <row r="15" spans="2:12" x14ac:dyDescent="0.25">
      <c r="B15" s="893"/>
      <c r="C15" s="894"/>
      <c r="D15" s="894"/>
      <c r="E15" s="894"/>
      <c r="F15" s="894"/>
      <c r="G15" s="895"/>
      <c r="H15" s="893"/>
      <c r="I15" s="894"/>
      <c r="J15" s="894"/>
      <c r="K15" s="894"/>
      <c r="L15" s="895"/>
    </row>
    <row r="16" spans="2:12" x14ac:dyDescent="0.25">
      <c r="B16" s="893"/>
      <c r="C16" s="894"/>
      <c r="D16" s="894"/>
      <c r="E16" s="894"/>
      <c r="F16" s="894"/>
      <c r="G16" s="895"/>
      <c r="H16" s="893"/>
      <c r="I16" s="894"/>
      <c r="J16" s="894"/>
      <c r="K16" s="894"/>
      <c r="L16" s="895"/>
    </row>
    <row r="17" spans="2:12" x14ac:dyDescent="0.25">
      <c r="B17" s="893"/>
      <c r="C17" s="894"/>
      <c r="D17" s="894"/>
      <c r="E17" s="894"/>
      <c r="F17" s="894"/>
      <c r="G17" s="895"/>
      <c r="H17" s="893"/>
      <c r="I17" s="894"/>
      <c r="J17" s="894"/>
      <c r="K17" s="894"/>
      <c r="L17" s="895"/>
    </row>
    <row r="18" spans="2:12" x14ac:dyDescent="0.25">
      <c r="B18" s="893"/>
      <c r="C18" s="894"/>
      <c r="D18" s="894"/>
      <c r="E18" s="894"/>
      <c r="F18" s="894"/>
      <c r="G18" s="895"/>
      <c r="H18" s="893"/>
      <c r="I18" s="894"/>
      <c r="J18" s="894"/>
      <c r="K18" s="894"/>
      <c r="L18" s="895"/>
    </row>
    <row r="19" spans="2:12" ht="15.75" thickBot="1" x14ac:dyDescent="0.3">
      <c r="B19" s="893"/>
      <c r="C19" s="894"/>
      <c r="D19" s="894"/>
      <c r="E19" s="894"/>
      <c r="F19" s="894"/>
      <c r="G19" s="895"/>
      <c r="H19" s="893"/>
      <c r="I19" s="894"/>
      <c r="J19" s="894"/>
      <c r="K19" s="894"/>
      <c r="L19" s="895"/>
    </row>
    <row r="20" spans="2:12" ht="15" customHeight="1" x14ac:dyDescent="0.25">
      <c r="B20" s="1052" t="s">
        <v>1341</v>
      </c>
      <c r="C20" s="1053"/>
      <c r="D20" s="1053"/>
      <c r="E20" s="1053"/>
      <c r="F20" s="1053"/>
      <c r="G20" s="1054"/>
      <c r="H20" s="1052" t="s">
        <v>1342</v>
      </c>
      <c r="I20" s="1053"/>
      <c r="J20" s="1053"/>
      <c r="K20" s="1053"/>
      <c r="L20" s="1054"/>
    </row>
    <row r="21" spans="2:12" ht="18" customHeight="1" thickBot="1" x14ac:dyDescent="0.3">
      <c r="B21" s="1055"/>
      <c r="C21" s="1056"/>
      <c r="D21" s="1056"/>
      <c r="E21" s="1056"/>
      <c r="F21" s="1056"/>
      <c r="G21" s="1057"/>
      <c r="H21" s="1055"/>
      <c r="I21" s="1056"/>
      <c r="J21" s="1056"/>
      <c r="K21" s="1056"/>
      <c r="L21" s="1057"/>
    </row>
    <row r="22" spans="2:12" ht="15.75" customHeight="1" x14ac:dyDescent="0.25">
      <c r="B22" s="908" t="s">
        <v>499</v>
      </c>
      <c r="C22" s="909"/>
      <c r="D22" s="909"/>
      <c r="E22" s="909"/>
      <c r="F22" s="909"/>
      <c r="G22" s="910"/>
      <c r="H22" s="908" t="s">
        <v>500</v>
      </c>
      <c r="I22" s="909"/>
      <c r="J22" s="909"/>
      <c r="K22" s="909"/>
      <c r="L22" s="910"/>
    </row>
    <row r="23" spans="2:12" x14ac:dyDescent="0.25">
      <c r="B23" s="893"/>
      <c r="C23" s="894"/>
      <c r="D23" s="894"/>
      <c r="E23" s="894"/>
      <c r="F23" s="894"/>
      <c r="G23" s="895"/>
      <c r="H23" s="893"/>
      <c r="I23" s="894"/>
      <c r="J23" s="894"/>
      <c r="K23" s="894"/>
      <c r="L23" s="895"/>
    </row>
    <row r="24" spans="2:12" x14ac:dyDescent="0.25">
      <c r="B24" s="893"/>
      <c r="C24" s="894"/>
      <c r="D24" s="894"/>
      <c r="E24" s="894"/>
      <c r="F24" s="894"/>
      <c r="G24" s="895"/>
      <c r="H24" s="893"/>
      <c r="I24" s="894"/>
      <c r="J24" s="894"/>
      <c r="K24" s="894"/>
      <c r="L24" s="895"/>
    </row>
    <row r="25" spans="2:12" x14ac:dyDescent="0.25">
      <c r="B25" s="893"/>
      <c r="C25" s="894"/>
      <c r="D25" s="894"/>
      <c r="E25" s="894"/>
      <c r="F25" s="894"/>
      <c r="G25" s="895"/>
      <c r="H25" s="893"/>
      <c r="I25" s="894"/>
      <c r="J25" s="894"/>
      <c r="K25" s="894"/>
      <c r="L25" s="895"/>
    </row>
    <row r="26" spans="2:12" x14ac:dyDescent="0.25">
      <c r="B26" s="893"/>
      <c r="C26" s="894"/>
      <c r="D26" s="894"/>
      <c r="E26" s="894"/>
      <c r="F26" s="894"/>
      <c r="G26" s="895"/>
      <c r="H26" s="893"/>
      <c r="I26" s="894"/>
      <c r="J26" s="894"/>
      <c r="K26" s="894"/>
      <c r="L26" s="895"/>
    </row>
    <row r="27" spans="2:12" x14ac:dyDescent="0.25">
      <c r="B27" s="893"/>
      <c r="C27" s="894"/>
      <c r="D27" s="894"/>
      <c r="E27" s="894"/>
      <c r="F27" s="894"/>
      <c r="G27" s="895"/>
      <c r="H27" s="893"/>
      <c r="I27" s="894"/>
      <c r="J27" s="894"/>
      <c r="K27" s="894"/>
      <c r="L27" s="895"/>
    </row>
    <row r="28" spans="2:12" x14ac:dyDescent="0.25">
      <c r="B28" s="893"/>
      <c r="C28" s="894"/>
      <c r="D28" s="894"/>
      <c r="E28" s="894"/>
      <c r="F28" s="894"/>
      <c r="G28" s="895"/>
      <c r="H28" s="893"/>
      <c r="I28" s="894"/>
      <c r="J28" s="894"/>
      <c r="K28" s="894"/>
      <c r="L28" s="895"/>
    </row>
    <row r="29" spans="2:12" x14ac:dyDescent="0.25">
      <c r="B29" s="893"/>
      <c r="C29" s="894"/>
      <c r="D29" s="894"/>
      <c r="E29" s="894"/>
      <c r="F29" s="894"/>
      <c r="G29" s="895"/>
      <c r="H29" s="893"/>
      <c r="I29" s="894"/>
      <c r="J29" s="894"/>
      <c r="K29" s="894"/>
      <c r="L29" s="895"/>
    </row>
    <row r="30" spans="2:12" x14ac:dyDescent="0.25">
      <c r="B30" s="893"/>
      <c r="C30" s="894"/>
      <c r="D30" s="894"/>
      <c r="E30" s="894"/>
      <c r="F30" s="894"/>
      <c r="G30" s="895"/>
      <c r="H30" s="893"/>
      <c r="I30" s="894"/>
      <c r="J30" s="894"/>
      <c r="K30" s="894"/>
      <c r="L30" s="895"/>
    </row>
    <row r="31" spans="2:12" x14ac:dyDescent="0.25">
      <c r="B31" s="893"/>
      <c r="C31" s="894"/>
      <c r="D31" s="894"/>
      <c r="E31" s="894"/>
      <c r="F31" s="894"/>
      <c r="G31" s="895"/>
      <c r="H31" s="893"/>
      <c r="I31" s="894"/>
      <c r="J31" s="894"/>
      <c r="K31" s="894"/>
      <c r="L31" s="895"/>
    </row>
    <row r="32" spans="2:12" x14ac:dyDescent="0.25">
      <c r="B32" s="893"/>
      <c r="C32" s="894"/>
      <c r="D32" s="894"/>
      <c r="E32" s="894"/>
      <c r="F32" s="894"/>
      <c r="G32" s="895"/>
      <c r="H32" s="893"/>
      <c r="I32" s="894"/>
      <c r="J32" s="894"/>
      <c r="K32" s="894"/>
      <c r="L32" s="895"/>
    </row>
    <row r="33" spans="2:12" x14ac:dyDescent="0.25">
      <c r="B33" s="893"/>
      <c r="C33" s="894"/>
      <c r="D33" s="894"/>
      <c r="E33" s="894"/>
      <c r="F33" s="894"/>
      <c r="G33" s="895"/>
      <c r="H33" s="893"/>
      <c r="I33" s="894"/>
      <c r="J33" s="894"/>
      <c r="K33" s="894"/>
      <c r="L33" s="895"/>
    </row>
    <row r="34" spans="2:12" x14ac:dyDescent="0.25">
      <c r="B34" s="893"/>
      <c r="C34" s="894"/>
      <c r="D34" s="894"/>
      <c r="E34" s="894"/>
      <c r="F34" s="894"/>
      <c r="G34" s="895"/>
      <c r="H34" s="893"/>
      <c r="I34" s="894"/>
      <c r="J34" s="894"/>
      <c r="K34" s="894"/>
      <c r="L34" s="895"/>
    </row>
    <row r="35" spans="2:12" ht="15.75" thickBot="1" x14ac:dyDescent="0.3">
      <c r="B35" s="893"/>
      <c r="C35" s="894"/>
      <c r="D35" s="894"/>
      <c r="E35" s="894"/>
      <c r="F35" s="894"/>
      <c r="G35" s="895"/>
      <c r="H35" s="893"/>
      <c r="I35" s="894"/>
      <c r="J35" s="894"/>
      <c r="K35" s="894"/>
      <c r="L35" s="895"/>
    </row>
    <row r="36" spans="2:12" ht="15" customHeight="1" x14ac:dyDescent="0.25">
      <c r="B36" s="1052" t="s">
        <v>1343</v>
      </c>
      <c r="C36" s="1053"/>
      <c r="D36" s="1053"/>
      <c r="E36" s="1053"/>
      <c r="F36" s="1053"/>
      <c r="G36" s="1054"/>
      <c r="H36" s="1052" t="s">
        <v>1344</v>
      </c>
      <c r="I36" s="1053"/>
      <c r="J36" s="1053"/>
      <c r="K36" s="1053"/>
      <c r="L36" s="1054"/>
    </row>
    <row r="37" spans="2:12" ht="18" customHeight="1" thickBot="1" x14ac:dyDescent="0.3">
      <c r="B37" s="1055"/>
      <c r="C37" s="1056"/>
      <c r="D37" s="1056"/>
      <c r="E37" s="1056"/>
      <c r="F37" s="1056"/>
      <c r="G37" s="1057"/>
      <c r="H37" s="1055"/>
      <c r="I37" s="1056"/>
      <c r="J37" s="1056"/>
      <c r="K37" s="1056"/>
      <c r="L37" s="1057"/>
    </row>
    <row r="38" spans="2:12" x14ac:dyDescent="0.25">
      <c r="B38" s="908" t="s">
        <v>501</v>
      </c>
      <c r="C38" s="909"/>
      <c r="D38" s="909"/>
      <c r="E38" s="909"/>
      <c r="F38" s="909"/>
      <c r="G38" s="910"/>
      <c r="H38" s="908" t="s">
        <v>502</v>
      </c>
      <c r="I38" s="909"/>
      <c r="J38" s="909"/>
      <c r="K38" s="909"/>
      <c r="L38" s="910"/>
    </row>
    <row r="39" spans="2:12" x14ac:dyDescent="0.25">
      <c r="B39" s="893"/>
      <c r="C39" s="894"/>
      <c r="D39" s="894"/>
      <c r="E39" s="894"/>
      <c r="F39" s="894"/>
      <c r="G39" s="895"/>
      <c r="H39" s="893"/>
      <c r="I39" s="894"/>
      <c r="J39" s="894"/>
      <c r="K39" s="894"/>
      <c r="L39" s="895"/>
    </row>
    <row r="40" spans="2:12" x14ac:dyDescent="0.25">
      <c r="B40" s="893"/>
      <c r="C40" s="894"/>
      <c r="D40" s="894"/>
      <c r="E40" s="894"/>
      <c r="F40" s="894"/>
      <c r="G40" s="895"/>
      <c r="H40" s="893"/>
      <c r="I40" s="894"/>
      <c r="J40" s="894"/>
      <c r="K40" s="894"/>
      <c r="L40" s="895"/>
    </row>
    <row r="41" spans="2:12" x14ac:dyDescent="0.25">
      <c r="B41" s="893"/>
      <c r="C41" s="894"/>
      <c r="D41" s="894"/>
      <c r="E41" s="894"/>
      <c r="F41" s="894"/>
      <c r="G41" s="895"/>
      <c r="H41" s="893"/>
      <c r="I41" s="894"/>
      <c r="J41" s="894"/>
      <c r="K41" s="894"/>
      <c r="L41" s="895"/>
    </row>
    <row r="42" spans="2:12" x14ac:dyDescent="0.25">
      <c r="B42" s="893"/>
      <c r="C42" s="894"/>
      <c r="D42" s="894"/>
      <c r="E42" s="894"/>
      <c r="F42" s="894"/>
      <c r="G42" s="895"/>
      <c r="H42" s="893"/>
      <c r="I42" s="894"/>
      <c r="J42" s="894"/>
      <c r="K42" s="894"/>
      <c r="L42" s="895"/>
    </row>
    <row r="43" spans="2:12" x14ac:dyDescent="0.25">
      <c r="B43" s="893"/>
      <c r="C43" s="894"/>
      <c r="D43" s="894"/>
      <c r="E43" s="894"/>
      <c r="F43" s="894"/>
      <c r="G43" s="895"/>
      <c r="H43" s="893"/>
      <c r="I43" s="894"/>
      <c r="J43" s="894"/>
      <c r="K43" s="894"/>
      <c r="L43" s="895"/>
    </row>
    <row r="44" spans="2:12" x14ac:dyDescent="0.25">
      <c r="B44" s="893"/>
      <c r="C44" s="894"/>
      <c r="D44" s="894"/>
      <c r="E44" s="894"/>
      <c r="F44" s="894"/>
      <c r="G44" s="895"/>
      <c r="H44" s="893"/>
      <c r="I44" s="894"/>
      <c r="J44" s="894"/>
      <c r="K44" s="894"/>
      <c r="L44" s="895"/>
    </row>
    <row r="45" spans="2:12" x14ac:dyDescent="0.25">
      <c r="B45" s="893"/>
      <c r="C45" s="894"/>
      <c r="D45" s="894"/>
      <c r="E45" s="894"/>
      <c r="F45" s="894"/>
      <c r="G45" s="895"/>
      <c r="H45" s="893"/>
      <c r="I45" s="894"/>
      <c r="J45" s="894"/>
      <c r="K45" s="894"/>
      <c r="L45" s="895"/>
    </row>
    <row r="46" spans="2:12" x14ac:dyDescent="0.25">
      <c r="B46" s="893"/>
      <c r="C46" s="894"/>
      <c r="D46" s="894"/>
      <c r="E46" s="894"/>
      <c r="F46" s="894"/>
      <c r="G46" s="895"/>
      <c r="H46" s="893"/>
      <c r="I46" s="894"/>
      <c r="J46" s="894"/>
      <c r="K46" s="894"/>
      <c r="L46" s="895"/>
    </row>
    <row r="47" spans="2:12" x14ac:dyDescent="0.25">
      <c r="B47" s="893"/>
      <c r="C47" s="894"/>
      <c r="D47" s="894"/>
      <c r="E47" s="894"/>
      <c r="F47" s="894"/>
      <c r="G47" s="895"/>
      <c r="H47" s="893"/>
      <c r="I47" s="894"/>
      <c r="J47" s="894"/>
      <c r="K47" s="894"/>
      <c r="L47" s="895"/>
    </row>
    <row r="48" spans="2:12" x14ac:dyDescent="0.25">
      <c r="B48" s="893"/>
      <c r="C48" s="894"/>
      <c r="D48" s="894"/>
      <c r="E48" s="894"/>
      <c r="F48" s="894"/>
      <c r="G48" s="895"/>
      <c r="H48" s="893"/>
      <c r="I48" s="894"/>
      <c r="J48" s="894"/>
      <c r="K48" s="894"/>
      <c r="L48" s="895"/>
    </row>
    <row r="49" spans="2:12" x14ac:dyDescent="0.25">
      <c r="B49" s="893"/>
      <c r="C49" s="894"/>
      <c r="D49" s="894"/>
      <c r="E49" s="894"/>
      <c r="F49" s="894"/>
      <c r="G49" s="895"/>
      <c r="H49" s="893"/>
      <c r="I49" s="894"/>
      <c r="J49" s="894"/>
      <c r="K49" s="894"/>
      <c r="L49" s="895"/>
    </row>
    <row r="50" spans="2:12" x14ac:dyDescent="0.25">
      <c r="B50" s="893"/>
      <c r="C50" s="894"/>
      <c r="D50" s="894"/>
      <c r="E50" s="894"/>
      <c r="F50" s="894"/>
      <c r="G50" s="895"/>
      <c r="H50" s="893"/>
      <c r="I50" s="894"/>
      <c r="J50" s="894"/>
      <c r="K50" s="894"/>
      <c r="L50" s="895"/>
    </row>
    <row r="51" spans="2:12" ht="15.75" thickBot="1" x14ac:dyDescent="0.3">
      <c r="B51" s="893"/>
      <c r="C51" s="894"/>
      <c r="D51" s="894"/>
      <c r="E51" s="894"/>
      <c r="F51" s="894"/>
      <c r="G51" s="895"/>
      <c r="H51" s="893"/>
      <c r="I51" s="894"/>
      <c r="J51" s="894"/>
      <c r="K51" s="894"/>
      <c r="L51" s="895"/>
    </row>
    <row r="52" spans="2:12" ht="15" customHeight="1" x14ac:dyDescent="0.25">
      <c r="B52" s="1052" t="s">
        <v>1345</v>
      </c>
      <c r="C52" s="1053"/>
      <c r="D52" s="1053"/>
      <c r="E52" s="1053"/>
      <c r="F52" s="1053"/>
      <c r="G52" s="1054"/>
      <c r="H52" s="1058" t="s">
        <v>1346</v>
      </c>
      <c r="I52" s="1059"/>
      <c r="J52" s="1059"/>
      <c r="K52" s="1059"/>
      <c r="L52" s="1060"/>
    </row>
    <row r="53" spans="2:12" ht="15.75" thickBot="1" x14ac:dyDescent="0.3">
      <c r="B53" s="1055"/>
      <c r="C53" s="1056"/>
      <c r="D53" s="1056"/>
      <c r="E53" s="1056"/>
      <c r="F53" s="1056"/>
      <c r="G53" s="1057"/>
      <c r="H53" s="1061"/>
      <c r="I53" s="1062"/>
      <c r="J53" s="1062"/>
      <c r="K53" s="1062"/>
      <c r="L53" s="1063"/>
    </row>
    <row r="54" spans="2:12" x14ac:dyDescent="0.25">
      <c r="B54" s="908" t="s">
        <v>501</v>
      </c>
      <c r="C54" s="909"/>
      <c r="D54" s="909"/>
      <c r="E54" s="909"/>
      <c r="F54" s="909"/>
      <c r="G54" s="910"/>
      <c r="H54" s="908" t="s">
        <v>502</v>
      </c>
      <c r="I54" s="909"/>
      <c r="J54" s="909"/>
      <c r="K54" s="909"/>
      <c r="L54" s="910"/>
    </row>
    <row r="55" spans="2:12" x14ac:dyDescent="0.25">
      <c r="B55" s="893"/>
      <c r="C55" s="894"/>
      <c r="D55" s="894"/>
      <c r="E55" s="894"/>
      <c r="F55" s="894"/>
      <c r="G55" s="895"/>
      <c r="H55" s="893"/>
      <c r="I55" s="894"/>
      <c r="J55" s="894"/>
      <c r="K55" s="894"/>
      <c r="L55" s="895"/>
    </row>
    <row r="56" spans="2:12" x14ac:dyDescent="0.25">
      <c r="B56" s="893"/>
      <c r="C56" s="894"/>
      <c r="D56" s="894"/>
      <c r="E56" s="894"/>
      <c r="F56" s="894"/>
      <c r="G56" s="895"/>
      <c r="H56" s="893"/>
      <c r="I56" s="894"/>
      <c r="J56" s="894"/>
      <c r="K56" s="894"/>
      <c r="L56" s="895"/>
    </row>
    <row r="57" spans="2:12" x14ac:dyDescent="0.25">
      <c r="B57" s="893"/>
      <c r="C57" s="894"/>
      <c r="D57" s="894"/>
      <c r="E57" s="894"/>
      <c r="F57" s="894"/>
      <c r="G57" s="895"/>
      <c r="H57" s="893"/>
      <c r="I57" s="894"/>
      <c r="J57" s="894"/>
      <c r="K57" s="894"/>
      <c r="L57" s="895"/>
    </row>
    <row r="58" spans="2:12" x14ac:dyDescent="0.25">
      <c r="B58" s="893"/>
      <c r="C58" s="894"/>
      <c r="D58" s="894"/>
      <c r="E58" s="894"/>
      <c r="F58" s="894"/>
      <c r="G58" s="895"/>
      <c r="H58" s="893"/>
      <c r="I58" s="894"/>
      <c r="J58" s="894"/>
      <c r="K58" s="894"/>
      <c r="L58" s="895"/>
    </row>
    <row r="59" spans="2:12" x14ac:dyDescent="0.25">
      <c r="B59" s="893"/>
      <c r="C59" s="894"/>
      <c r="D59" s="894"/>
      <c r="E59" s="894"/>
      <c r="F59" s="894"/>
      <c r="G59" s="895"/>
      <c r="H59" s="893"/>
      <c r="I59" s="894"/>
      <c r="J59" s="894"/>
      <c r="K59" s="894"/>
      <c r="L59" s="895"/>
    </row>
    <row r="60" spans="2:12" x14ac:dyDescent="0.25">
      <c r="B60" s="893"/>
      <c r="C60" s="894"/>
      <c r="D60" s="894"/>
      <c r="E60" s="894"/>
      <c r="F60" s="894"/>
      <c r="G60" s="895"/>
      <c r="H60" s="893"/>
      <c r="I60" s="894"/>
      <c r="J60" s="894"/>
      <c r="K60" s="894"/>
      <c r="L60" s="895"/>
    </row>
    <row r="61" spans="2:12" x14ac:dyDescent="0.25">
      <c r="B61" s="893"/>
      <c r="C61" s="894"/>
      <c r="D61" s="894"/>
      <c r="E61" s="894"/>
      <c r="F61" s="894"/>
      <c r="G61" s="895"/>
      <c r="H61" s="893"/>
      <c r="I61" s="894"/>
      <c r="J61" s="894"/>
      <c r="K61" s="894"/>
      <c r="L61" s="895"/>
    </row>
    <row r="62" spans="2:12" x14ac:dyDescent="0.25">
      <c r="B62" s="893"/>
      <c r="C62" s="894"/>
      <c r="D62" s="894"/>
      <c r="E62" s="894"/>
      <c r="F62" s="894"/>
      <c r="G62" s="895"/>
      <c r="H62" s="893"/>
      <c r="I62" s="894"/>
      <c r="J62" s="894"/>
      <c r="K62" s="894"/>
      <c r="L62" s="895"/>
    </row>
    <row r="63" spans="2:12" x14ac:dyDescent="0.25">
      <c r="B63" s="893"/>
      <c r="C63" s="894"/>
      <c r="D63" s="894"/>
      <c r="E63" s="894"/>
      <c r="F63" s="894"/>
      <c r="G63" s="895"/>
      <c r="H63" s="893"/>
      <c r="I63" s="894"/>
      <c r="J63" s="894"/>
      <c r="K63" s="894"/>
      <c r="L63" s="895"/>
    </row>
    <row r="64" spans="2:12" x14ac:dyDescent="0.25">
      <c r="B64" s="893"/>
      <c r="C64" s="894"/>
      <c r="D64" s="894"/>
      <c r="E64" s="894"/>
      <c r="F64" s="894"/>
      <c r="G64" s="895"/>
      <c r="H64" s="893"/>
      <c r="I64" s="894"/>
      <c r="J64" s="894"/>
      <c r="K64" s="894"/>
      <c r="L64" s="895"/>
    </row>
    <row r="65" spans="2:12" x14ac:dyDescent="0.25">
      <c r="B65" s="893"/>
      <c r="C65" s="894"/>
      <c r="D65" s="894"/>
      <c r="E65" s="894"/>
      <c r="F65" s="894"/>
      <c r="G65" s="895"/>
      <c r="H65" s="893"/>
      <c r="I65" s="894"/>
      <c r="J65" s="894"/>
      <c r="K65" s="894"/>
      <c r="L65" s="895"/>
    </row>
    <row r="66" spans="2:12" x14ac:dyDescent="0.25">
      <c r="B66" s="893"/>
      <c r="C66" s="894"/>
      <c r="D66" s="894"/>
      <c r="E66" s="894"/>
      <c r="F66" s="894"/>
      <c r="G66" s="895"/>
      <c r="H66" s="893"/>
      <c r="I66" s="894"/>
      <c r="J66" s="894"/>
      <c r="K66" s="894"/>
      <c r="L66" s="895"/>
    </row>
    <row r="67" spans="2:12" ht="15.75" thickBot="1" x14ac:dyDescent="0.3">
      <c r="B67" s="893"/>
      <c r="C67" s="894"/>
      <c r="D67" s="894"/>
      <c r="E67" s="894"/>
      <c r="F67" s="894"/>
      <c r="G67" s="895"/>
      <c r="H67" s="893"/>
      <c r="I67" s="894"/>
      <c r="J67" s="894"/>
      <c r="K67" s="894"/>
      <c r="L67" s="895"/>
    </row>
    <row r="68" spans="2:12" ht="15" customHeight="1" x14ac:dyDescent="0.25">
      <c r="B68" s="1058" t="s">
        <v>1347</v>
      </c>
      <c r="C68" s="1059"/>
      <c r="D68" s="1059"/>
      <c r="E68" s="1059"/>
      <c r="F68" s="1059"/>
      <c r="G68" s="1060"/>
      <c r="H68" s="1058" t="s">
        <v>1348</v>
      </c>
      <c r="I68" s="1059"/>
      <c r="J68" s="1059"/>
      <c r="K68" s="1059"/>
      <c r="L68" s="1060"/>
    </row>
    <row r="69" spans="2:12" ht="15.75" thickBot="1" x14ac:dyDescent="0.3">
      <c r="B69" s="1061"/>
      <c r="C69" s="1062"/>
      <c r="D69" s="1062"/>
      <c r="E69" s="1062"/>
      <c r="F69" s="1062"/>
      <c r="G69" s="1063"/>
      <c r="H69" s="1061"/>
      <c r="I69" s="1062"/>
      <c r="J69" s="1062"/>
      <c r="K69" s="1062"/>
      <c r="L69" s="1063"/>
    </row>
    <row r="70" spans="2:12" x14ac:dyDescent="0.25">
      <c r="B70" s="908" t="s">
        <v>955</v>
      </c>
      <c r="C70" s="909"/>
      <c r="D70" s="909"/>
      <c r="E70" s="909"/>
      <c r="F70" s="909"/>
      <c r="G70" s="910"/>
      <c r="H70" s="908" t="s">
        <v>956</v>
      </c>
      <c r="I70" s="909"/>
      <c r="J70" s="909"/>
      <c r="K70" s="909"/>
      <c r="L70" s="910"/>
    </row>
    <row r="71" spans="2:12" x14ac:dyDescent="0.25">
      <c r="B71" s="893"/>
      <c r="C71" s="894"/>
      <c r="D71" s="894"/>
      <c r="E71" s="894"/>
      <c r="F71" s="894"/>
      <c r="G71" s="895"/>
      <c r="H71" s="893"/>
      <c r="I71" s="894"/>
      <c r="J71" s="894"/>
      <c r="K71" s="894"/>
      <c r="L71" s="895"/>
    </row>
    <row r="72" spans="2:12" x14ac:dyDescent="0.25">
      <c r="B72" s="893"/>
      <c r="C72" s="894"/>
      <c r="D72" s="894"/>
      <c r="E72" s="894"/>
      <c r="F72" s="894"/>
      <c r="G72" s="895"/>
      <c r="H72" s="893"/>
      <c r="I72" s="894"/>
      <c r="J72" s="894"/>
      <c r="K72" s="894"/>
      <c r="L72" s="895"/>
    </row>
    <row r="73" spans="2:12" x14ac:dyDescent="0.25">
      <c r="B73" s="893"/>
      <c r="C73" s="894"/>
      <c r="D73" s="894"/>
      <c r="E73" s="894"/>
      <c r="F73" s="894"/>
      <c r="G73" s="895"/>
      <c r="H73" s="893"/>
      <c r="I73" s="894"/>
      <c r="J73" s="894"/>
      <c r="K73" s="894"/>
      <c r="L73" s="895"/>
    </row>
    <row r="74" spans="2:12" x14ac:dyDescent="0.25">
      <c r="B74" s="893"/>
      <c r="C74" s="894"/>
      <c r="D74" s="894"/>
      <c r="E74" s="894"/>
      <c r="F74" s="894"/>
      <c r="G74" s="895"/>
      <c r="H74" s="893"/>
      <c r="I74" s="894"/>
      <c r="J74" s="894"/>
      <c r="K74" s="894"/>
      <c r="L74" s="895"/>
    </row>
    <row r="75" spans="2:12" x14ac:dyDescent="0.25">
      <c r="B75" s="893"/>
      <c r="C75" s="894"/>
      <c r="D75" s="894"/>
      <c r="E75" s="894"/>
      <c r="F75" s="894"/>
      <c r="G75" s="895"/>
      <c r="H75" s="893"/>
      <c r="I75" s="894"/>
      <c r="J75" s="894"/>
      <c r="K75" s="894"/>
      <c r="L75" s="895"/>
    </row>
    <row r="76" spans="2:12" x14ac:dyDescent="0.25">
      <c r="B76" s="893"/>
      <c r="C76" s="894"/>
      <c r="D76" s="894"/>
      <c r="E76" s="894"/>
      <c r="F76" s="894"/>
      <c r="G76" s="895"/>
      <c r="H76" s="893"/>
      <c r="I76" s="894"/>
      <c r="J76" s="894"/>
      <c r="K76" s="894"/>
      <c r="L76" s="895"/>
    </row>
    <row r="77" spans="2:12" x14ac:dyDescent="0.25">
      <c r="B77" s="893"/>
      <c r="C77" s="894"/>
      <c r="D77" s="894"/>
      <c r="E77" s="894"/>
      <c r="F77" s="894"/>
      <c r="G77" s="895"/>
      <c r="H77" s="893"/>
      <c r="I77" s="894"/>
      <c r="J77" s="894"/>
      <c r="K77" s="894"/>
      <c r="L77" s="895"/>
    </row>
    <row r="78" spans="2:12" x14ac:dyDescent="0.25">
      <c r="B78" s="893"/>
      <c r="C78" s="894"/>
      <c r="D78" s="894"/>
      <c r="E78" s="894"/>
      <c r="F78" s="894"/>
      <c r="G78" s="895"/>
      <c r="H78" s="893"/>
      <c r="I78" s="894"/>
      <c r="J78" s="894"/>
      <c r="K78" s="894"/>
      <c r="L78" s="895"/>
    </row>
    <row r="79" spans="2:12" x14ac:dyDescent="0.25">
      <c r="B79" s="893"/>
      <c r="C79" s="894"/>
      <c r="D79" s="894"/>
      <c r="E79" s="894"/>
      <c r="F79" s="894"/>
      <c r="G79" s="895"/>
      <c r="H79" s="893"/>
      <c r="I79" s="894"/>
      <c r="J79" s="894"/>
      <c r="K79" s="894"/>
      <c r="L79" s="895"/>
    </row>
    <row r="80" spans="2:12" x14ac:dyDescent="0.25">
      <c r="B80" s="893"/>
      <c r="C80" s="894"/>
      <c r="D80" s="894"/>
      <c r="E80" s="894"/>
      <c r="F80" s="894"/>
      <c r="G80" s="895"/>
      <c r="H80" s="893"/>
      <c r="I80" s="894"/>
      <c r="J80" s="894"/>
      <c r="K80" s="894"/>
      <c r="L80" s="895"/>
    </row>
    <row r="81" spans="2:12" x14ac:dyDescent="0.25">
      <c r="B81" s="893"/>
      <c r="C81" s="894"/>
      <c r="D81" s="894"/>
      <c r="E81" s="894"/>
      <c r="F81" s="894"/>
      <c r="G81" s="895"/>
      <c r="H81" s="893"/>
      <c r="I81" s="894"/>
      <c r="J81" s="894"/>
      <c r="K81" s="894"/>
      <c r="L81" s="895"/>
    </row>
    <row r="82" spans="2:12" x14ac:dyDescent="0.25">
      <c r="B82" s="893"/>
      <c r="C82" s="894"/>
      <c r="D82" s="894"/>
      <c r="E82" s="894"/>
      <c r="F82" s="894"/>
      <c r="G82" s="895"/>
      <c r="H82" s="893"/>
      <c r="I82" s="894"/>
      <c r="J82" s="894"/>
      <c r="K82" s="894"/>
      <c r="L82" s="895"/>
    </row>
    <row r="83" spans="2:12" ht="15.75" thickBot="1" x14ac:dyDescent="0.3">
      <c r="B83" s="893"/>
      <c r="C83" s="894"/>
      <c r="D83" s="894"/>
      <c r="E83" s="894"/>
      <c r="F83" s="894"/>
      <c r="G83" s="895"/>
      <c r="H83" s="893"/>
      <c r="I83" s="894"/>
      <c r="J83" s="894"/>
      <c r="K83" s="894"/>
      <c r="L83" s="895"/>
    </row>
    <row r="84" spans="2:12" ht="15" customHeight="1" x14ac:dyDescent="0.25">
      <c r="B84" s="1052" t="s">
        <v>1349</v>
      </c>
      <c r="C84" s="1053"/>
      <c r="D84" s="1053"/>
      <c r="E84" s="1053"/>
      <c r="F84" s="1053"/>
      <c r="G84" s="1054"/>
      <c r="H84" s="1052" t="s">
        <v>1350</v>
      </c>
      <c r="I84" s="1053"/>
      <c r="J84" s="1053"/>
      <c r="K84" s="1053"/>
      <c r="L84" s="1054"/>
    </row>
    <row r="85" spans="2:12" ht="15.75" thickBot="1" x14ac:dyDescent="0.3">
      <c r="B85" s="1055"/>
      <c r="C85" s="1056"/>
      <c r="D85" s="1056"/>
      <c r="E85" s="1056"/>
      <c r="F85" s="1056"/>
      <c r="G85" s="1057"/>
      <c r="H85" s="1055"/>
      <c r="I85" s="1056"/>
      <c r="J85" s="1056"/>
      <c r="K85" s="1056"/>
      <c r="L85" s="1057"/>
    </row>
    <row r="86" spans="2:12" x14ac:dyDescent="0.25">
      <c r="B86" s="908" t="s">
        <v>957</v>
      </c>
      <c r="C86" s="909"/>
      <c r="D86" s="909"/>
      <c r="E86" s="909"/>
      <c r="F86" s="909"/>
      <c r="G86" s="910"/>
      <c r="H86" s="908" t="s">
        <v>958</v>
      </c>
      <c r="I86" s="909"/>
      <c r="J86" s="909"/>
      <c r="K86" s="909"/>
      <c r="L86" s="910"/>
    </row>
    <row r="87" spans="2:12" x14ac:dyDescent="0.25">
      <c r="B87" s="893"/>
      <c r="C87" s="894"/>
      <c r="D87" s="894"/>
      <c r="E87" s="894"/>
      <c r="F87" s="894"/>
      <c r="G87" s="895"/>
      <c r="H87" s="893"/>
      <c r="I87" s="894"/>
      <c r="J87" s="894"/>
      <c r="K87" s="894"/>
      <c r="L87" s="895"/>
    </row>
    <row r="88" spans="2:12" x14ac:dyDescent="0.25">
      <c r="B88" s="893"/>
      <c r="C88" s="894"/>
      <c r="D88" s="894"/>
      <c r="E88" s="894"/>
      <c r="F88" s="894"/>
      <c r="G88" s="895"/>
      <c r="H88" s="893"/>
      <c r="I88" s="894"/>
      <c r="J88" s="894"/>
      <c r="K88" s="894"/>
      <c r="L88" s="895"/>
    </row>
    <row r="89" spans="2:12" x14ac:dyDescent="0.25">
      <c r="B89" s="893"/>
      <c r="C89" s="894"/>
      <c r="D89" s="894"/>
      <c r="E89" s="894"/>
      <c r="F89" s="894"/>
      <c r="G89" s="895"/>
      <c r="H89" s="893"/>
      <c r="I89" s="894"/>
      <c r="J89" s="894"/>
      <c r="K89" s="894"/>
      <c r="L89" s="895"/>
    </row>
    <row r="90" spans="2:12" x14ac:dyDescent="0.25">
      <c r="B90" s="893"/>
      <c r="C90" s="894"/>
      <c r="D90" s="894"/>
      <c r="E90" s="894"/>
      <c r="F90" s="894"/>
      <c r="G90" s="895"/>
      <c r="H90" s="893"/>
      <c r="I90" s="894"/>
      <c r="J90" s="894"/>
      <c r="K90" s="894"/>
      <c r="L90" s="895"/>
    </row>
    <row r="91" spans="2:12" x14ac:dyDescent="0.25">
      <c r="B91" s="893"/>
      <c r="C91" s="894"/>
      <c r="D91" s="894"/>
      <c r="E91" s="894"/>
      <c r="F91" s="894"/>
      <c r="G91" s="895"/>
      <c r="H91" s="893"/>
      <c r="I91" s="894"/>
      <c r="J91" s="894"/>
      <c r="K91" s="894"/>
      <c r="L91" s="895"/>
    </row>
    <row r="92" spans="2:12" x14ac:dyDescent="0.25">
      <c r="B92" s="893"/>
      <c r="C92" s="894"/>
      <c r="D92" s="894"/>
      <c r="E92" s="894"/>
      <c r="F92" s="894"/>
      <c r="G92" s="895"/>
      <c r="H92" s="893"/>
      <c r="I92" s="894"/>
      <c r="J92" s="894"/>
      <c r="K92" s="894"/>
      <c r="L92" s="895"/>
    </row>
    <row r="93" spans="2:12" x14ac:dyDescent="0.25">
      <c r="B93" s="893"/>
      <c r="C93" s="894"/>
      <c r="D93" s="894"/>
      <c r="E93" s="894"/>
      <c r="F93" s="894"/>
      <c r="G93" s="895"/>
      <c r="H93" s="893"/>
      <c r="I93" s="894"/>
      <c r="J93" s="894"/>
      <c r="K93" s="894"/>
      <c r="L93" s="895"/>
    </row>
    <row r="94" spans="2:12" x14ac:dyDescent="0.25">
      <c r="B94" s="893"/>
      <c r="C94" s="894"/>
      <c r="D94" s="894"/>
      <c r="E94" s="894"/>
      <c r="F94" s="894"/>
      <c r="G94" s="895"/>
      <c r="H94" s="893"/>
      <c r="I94" s="894"/>
      <c r="J94" s="894"/>
      <c r="K94" s="894"/>
      <c r="L94" s="895"/>
    </row>
    <row r="95" spans="2:12" x14ac:dyDescent="0.25">
      <c r="B95" s="893"/>
      <c r="C95" s="894"/>
      <c r="D95" s="894"/>
      <c r="E95" s="894"/>
      <c r="F95" s="894"/>
      <c r="G95" s="895"/>
      <c r="H95" s="893"/>
      <c r="I95" s="894"/>
      <c r="J95" s="894"/>
      <c r="K95" s="894"/>
      <c r="L95" s="895"/>
    </row>
    <row r="96" spans="2:12" x14ac:dyDescent="0.25">
      <c r="B96" s="893"/>
      <c r="C96" s="894"/>
      <c r="D96" s="894"/>
      <c r="E96" s="894"/>
      <c r="F96" s="894"/>
      <c r="G96" s="895"/>
      <c r="H96" s="893"/>
      <c r="I96" s="894"/>
      <c r="J96" s="894"/>
      <c r="K96" s="894"/>
      <c r="L96" s="895"/>
    </row>
    <row r="97" spans="2:12" x14ac:dyDescent="0.25">
      <c r="B97" s="893"/>
      <c r="C97" s="894"/>
      <c r="D97" s="894"/>
      <c r="E97" s="894"/>
      <c r="F97" s="894"/>
      <c r="G97" s="895"/>
      <c r="H97" s="893"/>
      <c r="I97" s="894"/>
      <c r="J97" s="894"/>
      <c r="K97" s="894"/>
      <c r="L97" s="895"/>
    </row>
    <row r="98" spans="2:12" x14ac:dyDescent="0.25">
      <c r="B98" s="893"/>
      <c r="C98" s="894"/>
      <c r="D98" s="894"/>
      <c r="E98" s="894"/>
      <c r="F98" s="894"/>
      <c r="G98" s="895"/>
      <c r="H98" s="893"/>
      <c r="I98" s="894"/>
      <c r="J98" s="894"/>
      <c r="K98" s="894"/>
      <c r="L98" s="895"/>
    </row>
    <row r="99" spans="2:12" ht="15.75" thickBot="1" x14ac:dyDescent="0.3">
      <c r="B99" s="893"/>
      <c r="C99" s="894"/>
      <c r="D99" s="894"/>
      <c r="E99" s="894"/>
      <c r="F99" s="894"/>
      <c r="G99" s="895"/>
      <c r="H99" s="893"/>
      <c r="I99" s="894"/>
      <c r="J99" s="894"/>
      <c r="K99" s="894"/>
      <c r="L99" s="895"/>
    </row>
    <row r="100" spans="2:12" ht="15" customHeight="1" x14ac:dyDescent="0.25">
      <c r="B100" s="1052" t="s">
        <v>1351</v>
      </c>
      <c r="C100" s="1053"/>
      <c r="D100" s="1053"/>
      <c r="E100" s="1053"/>
      <c r="F100" s="1053"/>
      <c r="G100" s="1054"/>
      <c r="H100" s="1052" t="s">
        <v>1352</v>
      </c>
      <c r="I100" s="1053"/>
      <c r="J100" s="1053"/>
      <c r="K100" s="1053"/>
      <c r="L100" s="1054"/>
    </row>
    <row r="101" spans="2:12" ht="15.75" thickBot="1" x14ac:dyDescent="0.3">
      <c r="B101" s="1055"/>
      <c r="C101" s="1056"/>
      <c r="D101" s="1056"/>
      <c r="E101" s="1056"/>
      <c r="F101" s="1056"/>
      <c r="G101" s="1057"/>
      <c r="H101" s="1055"/>
      <c r="I101" s="1056"/>
      <c r="J101" s="1056"/>
      <c r="K101" s="1056"/>
      <c r="L101" s="1057"/>
    </row>
  </sheetData>
  <mergeCells count="31">
    <mergeCell ref="B84:G85"/>
    <mergeCell ref="H84:L85"/>
    <mergeCell ref="B86:G99"/>
    <mergeCell ref="H86:L99"/>
    <mergeCell ref="B100:G101"/>
    <mergeCell ref="H100:L101"/>
    <mergeCell ref="B54:G67"/>
    <mergeCell ref="H54:L67"/>
    <mergeCell ref="B68:G69"/>
    <mergeCell ref="H68:L69"/>
    <mergeCell ref="B70:G83"/>
    <mergeCell ref="H70:L83"/>
    <mergeCell ref="B36:G37"/>
    <mergeCell ref="H36:L37"/>
    <mergeCell ref="B38:G51"/>
    <mergeCell ref="H38:L51"/>
    <mergeCell ref="B52:G53"/>
    <mergeCell ref="H52:L53"/>
    <mergeCell ref="B6:G19"/>
    <mergeCell ref="H6:L19"/>
    <mergeCell ref="B20:G21"/>
    <mergeCell ref="H20:L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rowBreaks count="1" manualBreakCount="1">
    <brk id="67" min="1" max="11"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L177"/>
  <sheetViews>
    <sheetView view="pageBreakPreview" zoomScale="85" zoomScaleNormal="100" zoomScaleSheetLayoutView="85" zoomScalePageLayoutView="110" workbookViewId="0">
      <selection activeCell="G164" sqref="G164:K176"/>
    </sheetView>
  </sheetViews>
  <sheetFormatPr baseColWidth="10" defaultColWidth="11.42578125" defaultRowHeight="15" x14ac:dyDescent="0.25"/>
  <cols>
    <col min="1" max="1" width="4.7109375" style="129" customWidth="1"/>
    <col min="2" max="2" width="8.28515625" style="129" customWidth="1"/>
    <col min="3" max="3" width="8" style="129" customWidth="1"/>
    <col min="4" max="4" width="11.42578125" style="129"/>
    <col min="5" max="5" width="11.85546875" style="129" customWidth="1"/>
    <col min="6" max="6" width="33.140625" style="129" customWidth="1"/>
    <col min="7" max="7" width="8.5703125" style="129" customWidth="1"/>
    <col min="8" max="8" width="22.42578125" style="129" customWidth="1"/>
    <col min="9" max="9" width="13" style="129" customWidth="1"/>
    <col min="10" max="10" width="34.5703125" style="129" customWidth="1"/>
    <col min="11" max="11" width="0.28515625" style="129" customWidth="1"/>
    <col min="12" max="12" width="4.85546875" style="129" hidden="1" customWidth="1"/>
    <col min="13" max="16384" width="11.42578125" style="129"/>
  </cols>
  <sheetData>
    <row r="1" spans="1:11" ht="27.75" customHeight="1" x14ac:dyDescent="0.25">
      <c r="A1" s="952" t="s">
        <v>251</v>
      </c>
      <c r="B1" s="878"/>
      <c r="C1" s="878"/>
      <c r="D1" s="878"/>
      <c r="E1" s="878"/>
      <c r="F1" s="878"/>
      <c r="G1" s="878"/>
      <c r="H1" s="878"/>
      <c r="I1" s="878"/>
      <c r="J1" s="878"/>
      <c r="K1" s="924"/>
    </row>
    <row r="2" spans="1:11" ht="11.25" customHeight="1" x14ac:dyDescent="0.25">
      <c r="A2" s="953"/>
      <c r="B2" s="879"/>
      <c r="C2" s="879"/>
      <c r="D2" s="879"/>
      <c r="E2" s="879"/>
      <c r="F2" s="879"/>
      <c r="G2" s="879"/>
      <c r="H2" s="879"/>
      <c r="I2" s="879"/>
      <c r="J2" s="879"/>
      <c r="K2" s="926"/>
    </row>
    <row r="3" spans="1:11" ht="24.95" customHeight="1" x14ac:dyDescent="0.25">
      <c r="A3" s="929" t="s">
        <v>289</v>
      </c>
      <c r="B3" s="927"/>
      <c r="C3" s="927"/>
      <c r="D3" s="928"/>
      <c r="E3" s="286">
        <v>44293</v>
      </c>
      <c r="F3" s="929" t="s">
        <v>290</v>
      </c>
      <c r="G3" s="927"/>
      <c r="H3" s="928"/>
      <c r="I3" s="930">
        <v>44299</v>
      </c>
      <c r="J3" s="927"/>
      <c r="K3" s="928"/>
    </row>
    <row r="4" spans="1:11" ht="24.95" customHeight="1" x14ac:dyDescent="0.25">
      <c r="A4" s="1107" t="s">
        <v>250</v>
      </c>
      <c r="B4" s="1108"/>
      <c r="C4" s="1108"/>
      <c r="D4" s="1108"/>
      <c r="E4" s="1108"/>
      <c r="F4" s="1108"/>
      <c r="G4" s="1109"/>
      <c r="H4" s="287" t="s">
        <v>488</v>
      </c>
      <c r="I4" s="287" t="s">
        <v>2</v>
      </c>
      <c r="J4" s="1113" t="s">
        <v>0</v>
      </c>
      <c r="K4" s="1114"/>
    </row>
    <row r="5" spans="1:11" ht="24.95" customHeight="1" thickBot="1" x14ac:dyDescent="0.3">
      <c r="A5" s="1110"/>
      <c r="B5" s="1111"/>
      <c r="C5" s="1111"/>
      <c r="D5" s="1111"/>
      <c r="E5" s="1111"/>
      <c r="F5" s="1111"/>
      <c r="G5" s="1112"/>
      <c r="H5" s="355" t="s">
        <v>489</v>
      </c>
      <c r="I5" s="277">
        <v>2</v>
      </c>
      <c r="J5" s="1115" t="s">
        <v>291</v>
      </c>
      <c r="K5" s="1114"/>
    </row>
    <row r="6" spans="1:11" ht="197.25" customHeight="1" thickBot="1" x14ac:dyDescent="0.3">
      <c r="A6" s="1102"/>
      <c r="B6" s="1103"/>
      <c r="C6" s="1103"/>
      <c r="D6" s="1103"/>
      <c r="E6" s="1103"/>
      <c r="F6" s="1104"/>
      <c r="G6" s="1102"/>
      <c r="H6" s="1103"/>
      <c r="I6" s="1103"/>
      <c r="J6" s="1104"/>
      <c r="K6" s="356"/>
    </row>
    <row r="7" spans="1:11" ht="87.75" customHeight="1" thickBot="1" x14ac:dyDescent="0.3">
      <c r="A7" s="1093" t="s">
        <v>1382</v>
      </c>
      <c r="B7" s="1105"/>
      <c r="C7" s="1105"/>
      <c r="D7" s="1105"/>
      <c r="E7" s="1105"/>
      <c r="F7" s="1106"/>
      <c r="G7" s="1094" t="s">
        <v>1383</v>
      </c>
      <c r="H7" s="1105"/>
      <c r="I7" s="1105"/>
      <c r="J7" s="1106"/>
      <c r="K7" s="356"/>
    </row>
    <row r="8" spans="1:11" ht="185.25" customHeight="1" thickBot="1" x14ac:dyDescent="0.3">
      <c r="A8" s="1102"/>
      <c r="B8" s="1103"/>
      <c r="C8" s="1103"/>
      <c r="D8" s="1103"/>
      <c r="E8" s="1103"/>
      <c r="F8" s="1104"/>
      <c r="G8" s="1102"/>
      <c r="H8" s="1103"/>
      <c r="I8" s="1103"/>
      <c r="J8" s="1104"/>
      <c r="K8" s="356"/>
    </row>
    <row r="9" spans="1:11" ht="66" customHeight="1" thickBot="1" x14ac:dyDescent="0.3">
      <c r="A9" s="1093" t="s">
        <v>1384</v>
      </c>
      <c r="B9" s="1100"/>
      <c r="C9" s="1100"/>
      <c r="D9" s="1100"/>
      <c r="E9" s="1100"/>
      <c r="F9" s="1101"/>
      <c r="G9" s="1093" t="s">
        <v>1385</v>
      </c>
      <c r="H9" s="1100"/>
      <c r="I9" s="1100"/>
      <c r="J9" s="1101"/>
      <c r="K9" s="356"/>
    </row>
    <row r="10" spans="1:11" x14ac:dyDescent="0.25">
      <c r="A10" s="1070"/>
      <c r="B10" s="1071"/>
      <c r="C10" s="1071"/>
      <c r="D10" s="1071"/>
      <c r="E10" s="1071"/>
      <c r="F10" s="1072"/>
      <c r="G10" s="1070"/>
      <c r="H10" s="1071"/>
      <c r="I10" s="1071"/>
      <c r="J10" s="1071"/>
      <c r="K10" s="1072"/>
    </row>
    <row r="11" spans="1:11" x14ac:dyDescent="0.25">
      <c r="A11" s="1070"/>
      <c r="B11" s="1071"/>
      <c r="C11" s="1071"/>
      <c r="D11" s="1071"/>
      <c r="E11" s="1071"/>
      <c r="F11" s="1072"/>
      <c r="G11" s="1070"/>
      <c r="H11" s="1071"/>
      <c r="I11" s="1071"/>
      <c r="J11" s="1071"/>
      <c r="K11" s="1072"/>
    </row>
    <row r="12" spans="1:11" x14ac:dyDescent="0.25">
      <c r="A12" s="1070"/>
      <c r="B12" s="1071"/>
      <c r="C12" s="1071"/>
      <c r="D12" s="1071"/>
      <c r="E12" s="1071"/>
      <c r="F12" s="1072"/>
      <c r="G12" s="1070"/>
      <c r="H12" s="1071"/>
      <c r="I12" s="1071"/>
      <c r="J12" s="1071"/>
      <c r="K12" s="1072"/>
    </row>
    <row r="13" spans="1:11" x14ac:dyDescent="0.25">
      <c r="A13" s="1070"/>
      <c r="B13" s="1071"/>
      <c r="C13" s="1071"/>
      <c r="D13" s="1071"/>
      <c r="E13" s="1071"/>
      <c r="F13" s="1072"/>
      <c r="G13" s="1070"/>
      <c r="H13" s="1071"/>
      <c r="I13" s="1071"/>
      <c r="J13" s="1071"/>
      <c r="K13" s="1072"/>
    </row>
    <row r="14" spans="1:11" x14ac:dyDescent="0.25">
      <c r="A14" s="1070"/>
      <c r="B14" s="1071"/>
      <c r="C14" s="1071"/>
      <c r="D14" s="1071"/>
      <c r="E14" s="1071"/>
      <c r="F14" s="1072"/>
      <c r="G14" s="1070"/>
      <c r="H14" s="1071"/>
      <c r="I14" s="1071"/>
      <c r="J14" s="1071"/>
      <c r="K14" s="1072"/>
    </row>
    <row r="15" spans="1:11" x14ac:dyDescent="0.25">
      <c r="A15" s="1070"/>
      <c r="B15" s="1071"/>
      <c r="C15" s="1071"/>
      <c r="D15" s="1071"/>
      <c r="E15" s="1071"/>
      <c r="F15" s="1072"/>
      <c r="G15" s="1070"/>
      <c r="H15" s="1071"/>
      <c r="I15" s="1071"/>
      <c r="J15" s="1071"/>
      <c r="K15" s="1072"/>
    </row>
    <row r="16" spans="1:11" x14ac:dyDescent="0.25">
      <c r="A16" s="1070"/>
      <c r="B16" s="1071"/>
      <c r="C16" s="1071"/>
      <c r="D16" s="1071"/>
      <c r="E16" s="1071"/>
      <c r="F16" s="1072"/>
      <c r="G16" s="1070"/>
      <c r="H16" s="1071"/>
      <c r="I16" s="1071"/>
      <c r="J16" s="1071"/>
      <c r="K16" s="1072"/>
    </row>
    <row r="17" spans="1:11" x14ac:dyDescent="0.25">
      <c r="A17" s="1070"/>
      <c r="B17" s="1071"/>
      <c r="C17" s="1071"/>
      <c r="D17" s="1071"/>
      <c r="E17" s="1071"/>
      <c r="F17" s="1072"/>
      <c r="G17" s="1070"/>
      <c r="H17" s="1071"/>
      <c r="I17" s="1071"/>
      <c r="J17" s="1071"/>
      <c r="K17" s="1072"/>
    </row>
    <row r="18" spans="1:11" x14ac:dyDescent="0.25">
      <c r="A18" s="1070"/>
      <c r="B18" s="1071"/>
      <c r="C18" s="1071"/>
      <c r="D18" s="1071"/>
      <c r="E18" s="1071"/>
      <c r="F18" s="1072"/>
      <c r="G18" s="1070"/>
      <c r="H18" s="1071"/>
      <c r="I18" s="1071"/>
      <c r="J18" s="1071"/>
      <c r="K18" s="1072"/>
    </row>
    <row r="19" spans="1:11" x14ac:dyDescent="0.25">
      <c r="A19" s="1070"/>
      <c r="B19" s="1071"/>
      <c r="C19" s="1071"/>
      <c r="D19" s="1071"/>
      <c r="E19" s="1071"/>
      <c r="F19" s="1072"/>
      <c r="G19" s="1070"/>
      <c r="H19" s="1071"/>
      <c r="I19" s="1071"/>
      <c r="J19" s="1071"/>
      <c r="K19" s="1072"/>
    </row>
    <row r="20" spans="1:11" x14ac:dyDescent="0.25">
      <c r="A20" s="1070"/>
      <c r="B20" s="1071"/>
      <c r="C20" s="1071"/>
      <c r="D20" s="1071"/>
      <c r="E20" s="1071"/>
      <c r="F20" s="1072"/>
      <c r="G20" s="1070"/>
      <c r="H20" s="1071"/>
      <c r="I20" s="1071"/>
      <c r="J20" s="1071"/>
      <c r="K20" s="1072"/>
    </row>
    <row r="21" spans="1:11" ht="29.25" customHeight="1" thickBot="1" x14ac:dyDescent="0.3">
      <c r="A21" s="1070"/>
      <c r="B21" s="1071"/>
      <c r="C21" s="1071"/>
      <c r="D21" s="1071"/>
      <c r="E21" s="1071"/>
      <c r="F21" s="1072"/>
      <c r="G21" s="1070"/>
      <c r="H21" s="1071"/>
      <c r="I21" s="1071"/>
      <c r="J21" s="1071"/>
      <c r="K21" s="1072"/>
    </row>
    <row r="22" spans="1:11" ht="78.75" customHeight="1" thickBot="1" x14ac:dyDescent="0.3">
      <c r="A22" s="1093" t="s">
        <v>1386</v>
      </c>
      <c r="B22" s="1094"/>
      <c r="C22" s="1094"/>
      <c r="D22" s="1094"/>
      <c r="E22" s="1094"/>
      <c r="F22" s="1095"/>
      <c r="G22" s="1093" t="s">
        <v>1387</v>
      </c>
      <c r="H22" s="1094"/>
      <c r="I22" s="1094"/>
      <c r="J22" s="1094"/>
      <c r="K22" s="1095"/>
    </row>
    <row r="23" spans="1:11" x14ac:dyDescent="0.25">
      <c r="A23" s="1070" t="s">
        <v>451</v>
      </c>
      <c r="B23" s="1071"/>
      <c r="C23" s="1071"/>
      <c r="D23" s="1071"/>
      <c r="E23" s="1071"/>
      <c r="F23" s="1072"/>
      <c r="G23" s="1070" t="s">
        <v>452</v>
      </c>
      <c r="H23" s="1071"/>
      <c r="I23" s="1071"/>
      <c r="J23" s="1071"/>
      <c r="K23" s="1072"/>
    </row>
    <row r="24" spans="1:11" x14ac:dyDescent="0.25">
      <c r="A24" s="1070"/>
      <c r="B24" s="1071"/>
      <c r="C24" s="1071"/>
      <c r="D24" s="1071"/>
      <c r="E24" s="1071"/>
      <c r="F24" s="1072"/>
      <c r="G24" s="1070"/>
      <c r="H24" s="1071"/>
      <c r="I24" s="1071"/>
      <c r="J24" s="1071"/>
      <c r="K24" s="1072"/>
    </row>
    <row r="25" spans="1:11" x14ac:dyDescent="0.25">
      <c r="A25" s="1070"/>
      <c r="B25" s="1071"/>
      <c r="C25" s="1071"/>
      <c r="D25" s="1071"/>
      <c r="E25" s="1071"/>
      <c r="F25" s="1072"/>
      <c r="G25" s="1070"/>
      <c r="H25" s="1071"/>
      <c r="I25" s="1071"/>
      <c r="J25" s="1071"/>
      <c r="K25" s="1072"/>
    </row>
    <row r="26" spans="1:11" x14ac:dyDescent="0.25">
      <c r="A26" s="1070"/>
      <c r="B26" s="1071"/>
      <c r="C26" s="1071"/>
      <c r="D26" s="1071"/>
      <c r="E26" s="1071"/>
      <c r="F26" s="1072"/>
      <c r="G26" s="1070"/>
      <c r="H26" s="1071"/>
      <c r="I26" s="1071"/>
      <c r="J26" s="1071"/>
      <c r="K26" s="1072"/>
    </row>
    <row r="27" spans="1:11" x14ac:dyDescent="0.25">
      <c r="A27" s="1070"/>
      <c r="B27" s="1071"/>
      <c r="C27" s="1071"/>
      <c r="D27" s="1071"/>
      <c r="E27" s="1071"/>
      <c r="F27" s="1072"/>
      <c r="G27" s="1070"/>
      <c r="H27" s="1071"/>
      <c r="I27" s="1071"/>
      <c r="J27" s="1071"/>
      <c r="K27" s="1072"/>
    </row>
    <row r="28" spans="1:11" x14ac:dyDescent="0.25">
      <c r="A28" s="1070"/>
      <c r="B28" s="1071"/>
      <c r="C28" s="1071"/>
      <c r="D28" s="1071"/>
      <c r="E28" s="1071"/>
      <c r="F28" s="1072"/>
      <c r="G28" s="1070"/>
      <c r="H28" s="1071"/>
      <c r="I28" s="1071"/>
      <c r="J28" s="1071"/>
      <c r="K28" s="1072"/>
    </row>
    <row r="29" spans="1:11" x14ac:dyDescent="0.25">
      <c r="A29" s="1070"/>
      <c r="B29" s="1071"/>
      <c r="C29" s="1071"/>
      <c r="D29" s="1071"/>
      <c r="E29" s="1071"/>
      <c r="F29" s="1072"/>
      <c r="G29" s="1070"/>
      <c r="H29" s="1071"/>
      <c r="I29" s="1071"/>
      <c r="J29" s="1071"/>
      <c r="K29" s="1072"/>
    </row>
    <row r="30" spans="1:11" x14ac:dyDescent="0.25">
      <c r="A30" s="1070"/>
      <c r="B30" s="1071"/>
      <c r="C30" s="1071"/>
      <c r="D30" s="1071"/>
      <c r="E30" s="1071"/>
      <c r="F30" s="1072"/>
      <c r="G30" s="1070"/>
      <c r="H30" s="1071"/>
      <c r="I30" s="1071"/>
      <c r="J30" s="1071"/>
      <c r="K30" s="1072"/>
    </row>
    <row r="31" spans="1:11" x14ac:dyDescent="0.25">
      <c r="A31" s="1070"/>
      <c r="B31" s="1071"/>
      <c r="C31" s="1071"/>
      <c r="D31" s="1071"/>
      <c r="E31" s="1071"/>
      <c r="F31" s="1072"/>
      <c r="G31" s="1070"/>
      <c r="H31" s="1071"/>
      <c r="I31" s="1071"/>
      <c r="J31" s="1071"/>
      <c r="K31" s="1072"/>
    </row>
    <row r="32" spans="1:11" x14ac:dyDescent="0.25">
      <c r="A32" s="1070"/>
      <c r="B32" s="1071"/>
      <c r="C32" s="1071"/>
      <c r="D32" s="1071"/>
      <c r="E32" s="1071"/>
      <c r="F32" s="1072"/>
      <c r="G32" s="1070"/>
      <c r="H32" s="1071"/>
      <c r="I32" s="1071"/>
      <c r="J32" s="1071"/>
      <c r="K32" s="1072"/>
    </row>
    <row r="33" spans="1:11" x14ac:dyDescent="0.25">
      <c r="A33" s="1070"/>
      <c r="B33" s="1071"/>
      <c r="C33" s="1071"/>
      <c r="D33" s="1071"/>
      <c r="E33" s="1071"/>
      <c r="F33" s="1072"/>
      <c r="G33" s="1070"/>
      <c r="H33" s="1071"/>
      <c r="I33" s="1071"/>
      <c r="J33" s="1071"/>
      <c r="K33" s="1072"/>
    </row>
    <row r="34" spans="1:11" x14ac:dyDescent="0.25">
      <c r="A34" s="1070"/>
      <c r="B34" s="1071"/>
      <c r="C34" s="1071"/>
      <c r="D34" s="1071"/>
      <c r="E34" s="1071"/>
      <c r="F34" s="1072"/>
      <c r="G34" s="1070"/>
      <c r="H34" s="1071"/>
      <c r="I34" s="1071"/>
      <c r="J34" s="1071"/>
      <c r="K34" s="1072"/>
    </row>
    <row r="35" spans="1:11" ht="15.75" thickBot="1" x14ac:dyDescent="0.3">
      <c r="A35" s="1070"/>
      <c r="B35" s="1071"/>
      <c r="C35" s="1071"/>
      <c r="D35" s="1071"/>
      <c r="E35" s="1071"/>
      <c r="F35" s="1072"/>
      <c r="G35" s="1070"/>
      <c r="H35" s="1071"/>
      <c r="I35" s="1071"/>
      <c r="J35" s="1071"/>
      <c r="K35" s="1072"/>
    </row>
    <row r="36" spans="1:11" ht="77.25" customHeight="1" thickBot="1" x14ac:dyDescent="0.3">
      <c r="A36" s="1093" t="s">
        <v>1388</v>
      </c>
      <c r="B36" s="1094"/>
      <c r="C36" s="1094"/>
      <c r="D36" s="1094"/>
      <c r="E36" s="1094"/>
      <c r="F36" s="1095"/>
      <c r="G36" s="1093" t="s">
        <v>1389</v>
      </c>
      <c r="H36" s="1080"/>
      <c r="I36" s="1080"/>
      <c r="J36" s="1080"/>
      <c r="K36" s="1081"/>
    </row>
    <row r="37" spans="1:11" x14ac:dyDescent="0.25">
      <c r="A37" s="1070" t="s">
        <v>451</v>
      </c>
      <c r="B37" s="1071"/>
      <c r="C37" s="1071"/>
      <c r="D37" s="1071"/>
      <c r="E37" s="1071"/>
      <c r="F37" s="1072"/>
      <c r="G37" s="1070" t="s">
        <v>452</v>
      </c>
      <c r="H37" s="1071"/>
      <c r="I37" s="1071"/>
      <c r="J37" s="1071"/>
      <c r="K37" s="1072"/>
    </row>
    <row r="38" spans="1:11" x14ac:dyDescent="0.25">
      <c r="A38" s="1070"/>
      <c r="B38" s="1071"/>
      <c r="C38" s="1071"/>
      <c r="D38" s="1071"/>
      <c r="E38" s="1071"/>
      <c r="F38" s="1072"/>
      <c r="G38" s="1070"/>
      <c r="H38" s="1071"/>
      <c r="I38" s="1071"/>
      <c r="J38" s="1071"/>
      <c r="K38" s="1072"/>
    </row>
    <row r="39" spans="1:11" x14ac:dyDescent="0.25">
      <c r="A39" s="1070"/>
      <c r="B39" s="1071"/>
      <c r="C39" s="1071"/>
      <c r="D39" s="1071"/>
      <c r="E39" s="1071"/>
      <c r="F39" s="1072"/>
      <c r="G39" s="1070"/>
      <c r="H39" s="1071"/>
      <c r="I39" s="1071"/>
      <c r="J39" s="1071"/>
      <c r="K39" s="1072"/>
    </row>
    <row r="40" spans="1:11" x14ac:dyDescent="0.25">
      <c r="A40" s="1070"/>
      <c r="B40" s="1071"/>
      <c r="C40" s="1071"/>
      <c r="D40" s="1071"/>
      <c r="E40" s="1071"/>
      <c r="F40" s="1072"/>
      <c r="G40" s="1070"/>
      <c r="H40" s="1071"/>
      <c r="I40" s="1071"/>
      <c r="J40" s="1071"/>
      <c r="K40" s="1072"/>
    </row>
    <row r="41" spans="1:11" x14ac:dyDescent="0.25">
      <c r="A41" s="1070"/>
      <c r="B41" s="1071"/>
      <c r="C41" s="1071"/>
      <c r="D41" s="1071"/>
      <c r="E41" s="1071"/>
      <c r="F41" s="1072"/>
      <c r="G41" s="1070"/>
      <c r="H41" s="1071"/>
      <c r="I41" s="1071"/>
      <c r="J41" s="1071"/>
      <c r="K41" s="1072"/>
    </row>
    <row r="42" spans="1:11" x14ac:dyDescent="0.25">
      <c r="A42" s="1070"/>
      <c r="B42" s="1071"/>
      <c r="C42" s="1071"/>
      <c r="D42" s="1071"/>
      <c r="E42" s="1071"/>
      <c r="F42" s="1072"/>
      <c r="G42" s="1070"/>
      <c r="H42" s="1071"/>
      <c r="I42" s="1071"/>
      <c r="J42" s="1071"/>
      <c r="K42" s="1072"/>
    </row>
    <row r="43" spans="1:11" x14ac:dyDescent="0.25">
      <c r="A43" s="1070"/>
      <c r="B43" s="1071"/>
      <c r="C43" s="1071"/>
      <c r="D43" s="1071"/>
      <c r="E43" s="1071"/>
      <c r="F43" s="1072"/>
      <c r="G43" s="1070"/>
      <c r="H43" s="1071"/>
      <c r="I43" s="1071"/>
      <c r="J43" s="1071"/>
      <c r="K43" s="1072"/>
    </row>
    <row r="44" spans="1:11" x14ac:dyDescent="0.25">
      <c r="A44" s="1070"/>
      <c r="B44" s="1071"/>
      <c r="C44" s="1071"/>
      <c r="D44" s="1071"/>
      <c r="E44" s="1071"/>
      <c r="F44" s="1072"/>
      <c r="G44" s="1070"/>
      <c r="H44" s="1071"/>
      <c r="I44" s="1071"/>
      <c r="J44" s="1071"/>
      <c r="K44" s="1072"/>
    </row>
    <row r="45" spans="1:11" x14ac:dyDescent="0.25">
      <c r="A45" s="1070"/>
      <c r="B45" s="1071"/>
      <c r="C45" s="1071"/>
      <c r="D45" s="1071"/>
      <c r="E45" s="1071"/>
      <c r="F45" s="1072"/>
      <c r="G45" s="1070"/>
      <c r="H45" s="1071"/>
      <c r="I45" s="1071"/>
      <c r="J45" s="1071"/>
      <c r="K45" s="1072"/>
    </row>
    <row r="46" spans="1:11" x14ac:dyDescent="0.25">
      <c r="A46" s="1070"/>
      <c r="B46" s="1071"/>
      <c r="C46" s="1071"/>
      <c r="D46" s="1071"/>
      <c r="E46" s="1071"/>
      <c r="F46" s="1072"/>
      <c r="G46" s="1070"/>
      <c r="H46" s="1071"/>
      <c r="I46" s="1071"/>
      <c r="J46" s="1071"/>
      <c r="K46" s="1072"/>
    </row>
    <row r="47" spans="1:11" x14ac:dyDescent="0.25">
      <c r="A47" s="1070"/>
      <c r="B47" s="1071"/>
      <c r="C47" s="1071"/>
      <c r="D47" s="1071"/>
      <c r="E47" s="1071"/>
      <c r="F47" s="1072"/>
      <c r="G47" s="1070"/>
      <c r="H47" s="1071"/>
      <c r="I47" s="1071"/>
      <c r="J47" s="1071"/>
      <c r="K47" s="1072"/>
    </row>
    <row r="48" spans="1:11" x14ac:dyDescent="0.25">
      <c r="A48" s="1070"/>
      <c r="B48" s="1071"/>
      <c r="C48" s="1071"/>
      <c r="D48" s="1071"/>
      <c r="E48" s="1071"/>
      <c r="F48" s="1072"/>
      <c r="G48" s="1070"/>
      <c r="H48" s="1071"/>
      <c r="I48" s="1071"/>
      <c r="J48" s="1071"/>
      <c r="K48" s="1072"/>
    </row>
    <row r="49" spans="1:11" ht="15.75" thickBot="1" x14ac:dyDescent="0.3">
      <c r="A49" s="1070"/>
      <c r="B49" s="1071"/>
      <c r="C49" s="1071"/>
      <c r="D49" s="1071"/>
      <c r="E49" s="1071"/>
      <c r="F49" s="1072"/>
      <c r="G49" s="1070"/>
      <c r="H49" s="1071"/>
      <c r="I49" s="1071"/>
      <c r="J49" s="1071"/>
      <c r="K49" s="1072"/>
    </row>
    <row r="50" spans="1:11" ht="106.5" customHeight="1" thickBot="1" x14ac:dyDescent="0.3">
      <c r="A50" s="1093" t="s">
        <v>1390</v>
      </c>
      <c r="B50" s="1094"/>
      <c r="C50" s="1094"/>
      <c r="D50" s="1094"/>
      <c r="E50" s="1094"/>
      <c r="F50" s="1095"/>
      <c r="G50" s="1079" t="s">
        <v>1391</v>
      </c>
      <c r="H50" s="1080"/>
      <c r="I50" s="1080"/>
      <c r="J50" s="1080"/>
      <c r="K50" s="1081"/>
    </row>
    <row r="51" spans="1:11" x14ac:dyDescent="0.25">
      <c r="A51" s="1070"/>
      <c r="B51" s="1071"/>
      <c r="C51" s="1071"/>
      <c r="D51" s="1071"/>
      <c r="E51" s="1071"/>
      <c r="F51" s="1072"/>
      <c r="G51" s="1070"/>
      <c r="H51" s="1071"/>
      <c r="I51" s="1071"/>
      <c r="J51" s="1071"/>
      <c r="K51" s="1072"/>
    </row>
    <row r="52" spans="1:11" x14ac:dyDescent="0.25">
      <c r="A52" s="1070"/>
      <c r="B52" s="1071"/>
      <c r="C52" s="1071"/>
      <c r="D52" s="1071"/>
      <c r="E52" s="1071"/>
      <c r="F52" s="1072"/>
      <c r="G52" s="1070"/>
      <c r="H52" s="1071"/>
      <c r="I52" s="1071"/>
      <c r="J52" s="1071"/>
      <c r="K52" s="1072"/>
    </row>
    <row r="53" spans="1:11" x14ac:dyDescent="0.25">
      <c r="A53" s="1070"/>
      <c r="B53" s="1071"/>
      <c r="C53" s="1071"/>
      <c r="D53" s="1071"/>
      <c r="E53" s="1071"/>
      <c r="F53" s="1072"/>
      <c r="G53" s="1070"/>
      <c r="H53" s="1071"/>
      <c r="I53" s="1071"/>
      <c r="J53" s="1071"/>
      <c r="K53" s="1072"/>
    </row>
    <row r="54" spans="1:11" x14ac:dyDescent="0.25">
      <c r="A54" s="1070"/>
      <c r="B54" s="1071"/>
      <c r="C54" s="1071"/>
      <c r="D54" s="1071"/>
      <c r="E54" s="1071"/>
      <c r="F54" s="1072"/>
      <c r="G54" s="1070"/>
      <c r="H54" s="1071"/>
      <c r="I54" s="1071"/>
      <c r="J54" s="1071"/>
      <c r="K54" s="1072"/>
    </row>
    <row r="55" spans="1:11" x14ac:dyDescent="0.25">
      <c r="A55" s="1070"/>
      <c r="B55" s="1071"/>
      <c r="C55" s="1071"/>
      <c r="D55" s="1071"/>
      <c r="E55" s="1071"/>
      <c r="F55" s="1072"/>
      <c r="G55" s="1070"/>
      <c r="H55" s="1071"/>
      <c r="I55" s="1071"/>
      <c r="J55" s="1071"/>
      <c r="K55" s="1072"/>
    </row>
    <row r="56" spans="1:11" x14ac:dyDescent="0.25">
      <c r="A56" s="1070"/>
      <c r="B56" s="1071"/>
      <c r="C56" s="1071"/>
      <c r="D56" s="1071"/>
      <c r="E56" s="1071"/>
      <c r="F56" s="1072"/>
      <c r="G56" s="1070"/>
      <c r="H56" s="1071"/>
      <c r="I56" s="1071"/>
      <c r="J56" s="1071"/>
      <c r="K56" s="1072"/>
    </row>
    <row r="57" spans="1:11" x14ac:dyDescent="0.25">
      <c r="A57" s="1070"/>
      <c r="B57" s="1071"/>
      <c r="C57" s="1071"/>
      <c r="D57" s="1071"/>
      <c r="E57" s="1071"/>
      <c r="F57" s="1072"/>
      <c r="G57" s="1070"/>
      <c r="H57" s="1071"/>
      <c r="I57" s="1071"/>
      <c r="J57" s="1071"/>
      <c r="K57" s="1072"/>
    </row>
    <row r="58" spans="1:11" x14ac:dyDescent="0.25">
      <c r="A58" s="1070"/>
      <c r="B58" s="1071"/>
      <c r="C58" s="1071"/>
      <c r="D58" s="1071"/>
      <c r="E58" s="1071"/>
      <c r="F58" s="1072"/>
      <c r="G58" s="1070"/>
      <c r="H58" s="1071"/>
      <c r="I58" s="1071"/>
      <c r="J58" s="1071"/>
      <c r="K58" s="1072"/>
    </row>
    <row r="59" spans="1:11" x14ac:dyDescent="0.25">
      <c r="A59" s="1070"/>
      <c r="B59" s="1071"/>
      <c r="C59" s="1071"/>
      <c r="D59" s="1071"/>
      <c r="E59" s="1071"/>
      <c r="F59" s="1072"/>
      <c r="G59" s="1070"/>
      <c r="H59" s="1071"/>
      <c r="I59" s="1071"/>
      <c r="J59" s="1071"/>
      <c r="K59" s="1072"/>
    </row>
    <row r="60" spans="1:11" x14ac:dyDescent="0.25">
      <c r="A60" s="1070"/>
      <c r="B60" s="1071"/>
      <c r="C60" s="1071"/>
      <c r="D60" s="1071"/>
      <c r="E60" s="1071"/>
      <c r="F60" s="1072"/>
      <c r="G60" s="1070"/>
      <c r="H60" s="1071"/>
      <c r="I60" s="1071"/>
      <c r="J60" s="1071"/>
      <c r="K60" s="1072"/>
    </row>
    <row r="61" spans="1:11" x14ac:dyDescent="0.25">
      <c r="A61" s="1070"/>
      <c r="B61" s="1071"/>
      <c r="C61" s="1071"/>
      <c r="D61" s="1071"/>
      <c r="E61" s="1071"/>
      <c r="F61" s="1072"/>
      <c r="G61" s="1070"/>
      <c r="H61" s="1071"/>
      <c r="I61" s="1071"/>
      <c r="J61" s="1071"/>
      <c r="K61" s="1072"/>
    </row>
    <row r="62" spans="1:11" ht="44.25" customHeight="1" thickBot="1" x14ac:dyDescent="0.3">
      <c r="A62" s="1070"/>
      <c r="B62" s="1071"/>
      <c r="C62" s="1071"/>
      <c r="D62" s="1071"/>
      <c r="E62" s="1071"/>
      <c r="F62" s="1072"/>
      <c r="G62" s="1070"/>
      <c r="H62" s="1071"/>
      <c r="I62" s="1071"/>
      <c r="J62" s="1071"/>
      <c r="K62" s="1072"/>
    </row>
    <row r="63" spans="1:11" ht="88.5" customHeight="1" thickBot="1" x14ac:dyDescent="0.3">
      <c r="A63" s="1093" t="s">
        <v>1392</v>
      </c>
      <c r="B63" s="1094"/>
      <c r="C63" s="1094"/>
      <c r="D63" s="1094"/>
      <c r="E63" s="1094"/>
      <c r="F63" s="1095"/>
      <c r="G63" s="1079" t="s">
        <v>1393</v>
      </c>
      <c r="H63" s="1080"/>
      <c r="I63" s="1080"/>
      <c r="J63" s="1080"/>
      <c r="K63" s="1081"/>
    </row>
    <row r="64" spans="1:11" x14ac:dyDescent="0.25">
      <c r="A64" s="1070"/>
      <c r="B64" s="1071"/>
      <c r="C64" s="1071"/>
      <c r="D64" s="1071"/>
      <c r="E64" s="1071"/>
      <c r="F64" s="1072"/>
      <c r="G64" s="1070"/>
      <c r="H64" s="1071"/>
      <c r="I64" s="1071"/>
      <c r="J64" s="1071"/>
      <c r="K64" s="1072"/>
    </row>
    <row r="65" spans="1:11" x14ac:dyDescent="0.25">
      <c r="A65" s="1070"/>
      <c r="B65" s="1071"/>
      <c r="C65" s="1071"/>
      <c r="D65" s="1071"/>
      <c r="E65" s="1071"/>
      <c r="F65" s="1072"/>
      <c r="G65" s="1070"/>
      <c r="H65" s="1071"/>
      <c r="I65" s="1071"/>
      <c r="J65" s="1071"/>
      <c r="K65" s="1072"/>
    </row>
    <row r="66" spans="1:11" x14ac:dyDescent="0.25">
      <c r="A66" s="1070"/>
      <c r="B66" s="1071"/>
      <c r="C66" s="1071"/>
      <c r="D66" s="1071"/>
      <c r="E66" s="1071"/>
      <c r="F66" s="1072"/>
      <c r="G66" s="1070"/>
      <c r="H66" s="1071"/>
      <c r="I66" s="1071"/>
      <c r="J66" s="1071"/>
      <c r="K66" s="1072"/>
    </row>
    <row r="67" spans="1:11" x14ac:dyDescent="0.25">
      <c r="A67" s="1070"/>
      <c r="B67" s="1071"/>
      <c r="C67" s="1071"/>
      <c r="D67" s="1071"/>
      <c r="E67" s="1071"/>
      <c r="F67" s="1072"/>
      <c r="G67" s="1070"/>
      <c r="H67" s="1071"/>
      <c r="I67" s="1071"/>
      <c r="J67" s="1071"/>
      <c r="K67" s="1072"/>
    </row>
    <row r="68" spans="1:11" x14ac:dyDescent="0.25">
      <c r="A68" s="1070"/>
      <c r="B68" s="1071"/>
      <c r="C68" s="1071"/>
      <c r="D68" s="1071"/>
      <c r="E68" s="1071"/>
      <c r="F68" s="1072"/>
      <c r="G68" s="1070"/>
      <c r="H68" s="1071"/>
      <c r="I68" s="1071"/>
      <c r="J68" s="1071"/>
      <c r="K68" s="1072"/>
    </row>
    <row r="69" spans="1:11" x14ac:dyDescent="0.25">
      <c r="A69" s="1070"/>
      <c r="B69" s="1071"/>
      <c r="C69" s="1071"/>
      <c r="D69" s="1071"/>
      <c r="E69" s="1071"/>
      <c r="F69" s="1072"/>
      <c r="G69" s="1070"/>
      <c r="H69" s="1071"/>
      <c r="I69" s="1071"/>
      <c r="J69" s="1071"/>
      <c r="K69" s="1072"/>
    </row>
    <row r="70" spans="1:11" x14ac:dyDescent="0.25">
      <c r="A70" s="1070"/>
      <c r="B70" s="1071"/>
      <c r="C70" s="1071"/>
      <c r="D70" s="1071"/>
      <c r="E70" s="1071"/>
      <c r="F70" s="1072"/>
      <c r="G70" s="1070"/>
      <c r="H70" s="1071"/>
      <c r="I70" s="1071"/>
      <c r="J70" s="1071"/>
      <c r="K70" s="1072"/>
    </row>
    <row r="71" spans="1:11" x14ac:dyDescent="0.25">
      <c r="A71" s="1070"/>
      <c r="B71" s="1071"/>
      <c r="C71" s="1071"/>
      <c r="D71" s="1071"/>
      <c r="E71" s="1071"/>
      <c r="F71" s="1072"/>
      <c r="G71" s="1070"/>
      <c r="H71" s="1071"/>
      <c r="I71" s="1071"/>
      <c r="J71" s="1071"/>
      <c r="K71" s="1072"/>
    </row>
    <row r="72" spans="1:11" x14ac:dyDescent="0.25">
      <c r="A72" s="1070"/>
      <c r="B72" s="1071"/>
      <c r="C72" s="1071"/>
      <c r="D72" s="1071"/>
      <c r="E72" s="1071"/>
      <c r="F72" s="1072"/>
      <c r="G72" s="1070"/>
      <c r="H72" s="1071"/>
      <c r="I72" s="1071"/>
      <c r="J72" s="1071"/>
      <c r="K72" s="1072"/>
    </row>
    <row r="73" spans="1:11" x14ac:dyDescent="0.25">
      <c r="A73" s="1070"/>
      <c r="B73" s="1071"/>
      <c r="C73" s="1071"/>
      <c r="D73" s="1071"/>
      <c r="E73" s="1071"/>
      <c r="F73" s="1072"/>
      <c r="G73" s="1070"/>
      <c r="H73" s="1071"/>
      <c r="I73" s="1071"/>
      <c r="J73" s="1071"/>
      <c r="K73" s="1072"/>
    </row>
    <row r="74" spans="1:11" x14ac:dyDescent="0.25">
      <c r="A74" s="1070"/>
      <c r="B74" s="1071"/>
      <c r="C74" s="1071"/>
      <c r="D74" s="1071"/>
      <c r="E74" s="1071"/>
      <c r="F74" s="1072"/>
      <c r="G74" s="1070"/>
      <c r="H74" s="1071"/>
      <c r="I74" s="1071"/>
      <c r="J74" s="1071"/>
      <c r="K74" s="1072"/>
    </row>
    <row r="75" spans="1:11" x14ac:dyDescent="0.25">
      <c r="A75" s="1070"/>
      <c r="B75" s="1071"/>
      <c r="C75" s="1071"/>
      <c r="D75" s="1071"/>
      <c r="E75" s="1071"/>
      <c r="F75" s="1072"/>
      <c r="G75" s="1070"/>
      <c r="H75" s="1071"/>
      <c r="I75" s="1071"/>
      <c r="J75" s="1071"/>
      <c r="K75" s="1072"/>
    </row>
    <row r="76" spans="1:11" ht="15.75" thickBot="1" x14ac:dyDescent="0.3">
      <c r="A76" s="1070"/>
      <c r="B76" s="1071"/>
      <c r="C76" s="1071"/>
      <c r="D76" s="1071"/>
      <c r="E76" s="1071"/>
      <c r="F76" s="1072"/>
      <c r="G76" s="1070"/>
      <c r="H76" s="1071"/>
      <c r="I76" s="1071"/>
      <c r="J76" s="1071"/>
      <c r="K76" s="1072"/>
    </row>
    <row r="77" spans="1:11" ht="94.5" customHeight="1" thickBot="1" x14ac:dyDescent="0.3">
      <c r="A77" s="1064" t="s">
        <v>1394</v>
      </c>
      <c r="B77" s="1065"/>
      <c r="C77" s="1065"/>
      <c r="D77" s="1065"/>
      <c r="E77" s="1065"/>
      <c r="F77" s="1066"/>
      <c r="G77" s="1093" t="s">
        <v>1395</v>
      </c>
      <c r="H77" s="1094"/>
      <c r="I77" s="1094"/>
      <c r="J77" s="1095"/>
      <c r="K77" s="349"/>
    </row>
    <row r="78" spans="1:11" x14ac:dyDescent="0.25">
      <c r="A78" s="1070"/>
      <c r="B78" s="1071"/>
      <c r="C78" s="1071"/>
      <c r="D78" s="1071"/>
      <c r="E78" s="1071"/>
      <c r="F78" s="1072"/>
      <c r="G78" s="1070"/>
      <c r="H78" s="1071"/>
      <c r="I78" s="1071"/>
      <c r="J78" s="1071"/>
      <c r="K78" s="1072"/>
    </row>
    <row r="79" spans="1:11" x14ac:dyDescent="0.25">
      <c r="A79" s="1070"/>
      <c r="B79" s="1071"/>
      <c r="C79" s="1071"/>
      <c r="D79" s="1071"/>
      <c r="E79" s="1071"/>
      <c r="F79" s="1072"/>
      <c r="G79" s="1070"/>
      <c r="H79" s="1071"/>
      <c r="I79" s="1071"/>
      <c r="J79" s="1071"/>
      <c r="K79" s="1072"/>
    </row>
    <row r="80" spans="1:11" x14ac:dyDescent="0.25">
      <c r="A80" s="1070"/>
      <c r="B80" s="1071"/>
      <c r="C80" s="1071"/>
      <c r="D80" s="1071"/>
      <c r="E80" s="1071"/>
      <c r="F80" s="1072"/>
      <c r="G80" s="1070"/>
      <c r="H80" s="1071"/>
      <c r="I80" s="1071"/>
      <c r="J80" s="1071"/>
      <c r="K80" s="1072"/>
    </row>
    <row r="81" spans="1:11" x14ac:dyDescent="0.25">
      <c r="A81" s="1070"/>
      <c r="B81" s="1071"/>
      <c r="C81" s="1071"/>
      <c r="D81" s="1071"/>
      <c r="E81" s="1071"/>
      <c r="F81" s="1072"/>
      <c r="G81" s="1070"/>
      <c r="H81" s="1071"/>
      <c r="I81" s="1071"/>
      <c r="J81" s="1071"/>
      <c r="K81" s="1072"/>
    </row>
    <row r="82" spans="1:11" x14ac:dyDescent="0.25">
      <c r="A82" s="1070"/>
      <c r="B82" s="1071"/>
      <c r="C82" s="1071"/>
      <c r="D82" s="1071"/>
      <c r="E82" s="1071"/>
      <c r="F82" s="1072"/>
      <c r="G82" s="1070"/>
      <c r="H82" s="1071"/>
      <c r="I82" s="1071"/>
      <c r="J82" s="1071"/>
      <c r="K82" s="1072"/>
    </row>
    <row r="83" spans="1:11" x14ac:dyDescent="0.25">
      <c r="A83" s="1070"/>
      <c r="B83" s="1071"/>
      <c r="C83" s="1071"/>
      <c r="D83" s="1071"/>
      <c r="E83" s="1071"/>
      <c r="F83" s="1072"/>
      <c r="G83" s="1070"/>
      <c r="H83" s="1071"/>
      <c r="I83" s="1071"/>
      <c r="J83" s="1071"/>
      <c r="K83" s="1072"/>
    </row>
    <row r="84" spans="1:11" x14ac:dyDescent="0.25">
      <c r="A84" s="1070"/>
      <c r="B84" s="1071"/>
      <c r="C84" s="1071"/>
      <c r="D84" s="1071"/>
      <c r="E84" s="1071"/>
      <c r="F84" s="1072"/>
      <c r="G84" s="1070"/>
      <c r="H84" s="1071"/>
      <c r="I84" s="1071"/>
      <c r="J84" s="1071"/>
      <c r="K84" s="1072"/>
    </row>
    <row r="85" spans="1:11" x14ac:dyDescent="0.25">
      <c r="A85" s="1070"/>
      <c r="B85" s="1071"/>
      <c r="C85" s="1071"/>
      <c r="D85" s="1071"/>
      <c r="E85" s="1071"/>
      <c r="F85" s="1072"/>
      <c r="G85" s="1070"/>
      <c r="H85" s="1071"/>
      <c r="I85" s="1071"/>
      <c r="J85" s="1071"/>
      <c r="K85" s="1072"/>
    </row>
    <row r="86" spans="1:11" x14ac:dyDescent="0.25">
      <c r="A86" s="1070"/>
      <c r="B86" s="1071"/>
      <c r="C86" s="1071"/>
      <c r="D86" s="1071"/>
      <c r="E86" s="1071"/>
      <c r="F86" s="1072"/>
      <c r="G86" s="1070"/>
      <c r="H86" s="1071"/>
      <c r="I86" s="1071"/>
      <c r="J86" s="1071"/>
      <c r="K86" s="1072"/>
    </row>
    <row r="87" spans="1:11" x14ac:dyDescent="0.25">
      <c r="A87" s="1070"/>
      <c r="B87" s="1071"/>
      <c r="C87" s="1071"/>
      <c r="D87" s="1071"/>
      <c r="E87" s="1071"/>
      <c r="F87" s="1072"/>
      <c r="G87" s="1070"/>
      <c r="H87" s="1071"/>
      <c r="I87" s="1071"/>
      <c r="J87" s="1071"/>
      <c r="K87" s="1072"/>
    </row>
    <row r="88" spans="1:11" x14ac:dyDescent="0.25">
      <c r="A88" s="1070"/>
      <c r="B88" s="1071"/>
      <c r="C88" s="1071"/>
      <c r="D88" s="1071"/>
      <c r="E88" s="1071"/>
      <c r="F88" s="1072"/>
      <c r="G88" s="1070"/>
      <c r="H88" s="1071"/>
      <c r="I88" s="1071"/>
      <c r="J88" s="1071"/>
      <c r="K88" s="1072"/>
    </row>
    <row r="89" spans="1:11" x14ac:dyDescent="0.25">
      <c r="A89" s="1070"/>
      <c r="B89" s="1071"/>
      <c r="C89" s="1071"/>
      <c r="D89" s="1071"/>
      <c r="E89" s="1071"/>
      <c r="F89" s="1072"/>
      <c r="G89" s="1070"/>
      <c r="H89" s="1071"/>
      <c r="I89" s="1071"/>
      <c r="J89" s="1071"/>
      <c r="K89" s="1072"/>
    </row>
    <row r="90" spans="1:11" ht="17.25" customHeight="1" thickBot="1" x14ac:dyDescent="0.3">
      <c r="A90" s="1070"/>
      <c r="B90" s="1071"/>
      <c r="C90" s="1071"/>
      <c r="D90" s="1071"/>
      <c r="E90" s="1071"/>
      <c r="F90" s="1072"/>
      <c r="G90" s="1070"/>
      <c r="H90" s="1071"/>
      <c r="I90" s="1071"/>
      <c r="J90" s="1071"/>
      <c r="K90" s="1072"/>
    </row>
    <row r="91" spans="1:11" ht="75.75" customHeight="1" thickBot="1" x14ac:dyDescent="0.3">
      <c r="A91" s="1093" t="s">
        <v>1396</v>
      </c>
      <c r="B91" s="1094"/>
      <c r="C91" s="1094"/>
      <c r="D91" s="1094"/>
      <c r="E91" s="1094"/>
      <c r="F91" s="1095"/>
      <c r="G91" s="1093" t="s">
        <v>1397</v>
      </c>
      <c r="H91" s="1094"/>
      <c r="I91" s="1094"/>
      <c r="J91" s="1094"/>
      <c r="K91" s="1095"/>
    </row>
    <row r="92" spans="1:11" x14ac:dyDescent="0.25">
      <c r="A92" s="1070"/>
      <c r="B92" s="1071"/>
      <c r="C92" s="1071"/>
      <c r="D92" s="1071"/>
      <c r="E92" s="1071"/>
      <c r="F92" s="1072"/>
      <c r="G92" s="1070"/>
      <c r="H92" s="1071"/>
      <c r="I92" s="1071"/>
      <c r="J92" s="1071"/>
      <c r="K92" s="1072"/>
    </row>
    <row r="93" spans="1:11" x14ac:dyDescent="0.25">
      <c r="A93" s="1070"/>
      <c r="B93" s="1071"/>
      <c r="C93" s="1071"/>
      <c r="D93" s="1071"/>
      <c r="E93" s="1071"/>
      <c r="F93" s="1072"/>
      <c r="G93" s="1070"/>
      <c r="H93" s="1071"/>
      <c r="I93" s="1071"/>
      <c r="J93" s="1071"/>
      <c r="K93" s="1072"/>
    </row>
    <row r="94" spans="1:11" x14ac:dyDescent="0.25">
      <c r="A94" s="1070"/>
      <c r="B94" s="1071"/>
      <c r="C94" s="1071"/>
      <c r="D94" s="1071"/>
      <c r="E94" s="1071"/>
      <c r="F94" s="1072"/>
      <c r="G94" s="1070"/>
      <c r="H94" s="1071"/>
      <c r="I94" s="1071"/>
      <c r="J94" s="1071"/>
      <c r="K94" s="1072"/>
    </row>
    <row r="95" spans="1:11" x14ac:dyDescent="0.25">
      <c r="A95" s="1070"/>
      <c r="B95" s="1071"/>
      <c r="C95" s="1071"/>
      <c r="D95" s="1071"/>
      <c r="E95" s="1071"/>
      <c r="F95" s="1072"/>
      <c r="G95" s="1070"/>
      <c r="H95" s="1071"/>
      <c r="I95" s="1071"/>
      <c r="J95" s="1071"/>
      <c r="K95" s="1072"/>
    </row>
    <row r="96" spans="1:11" x14ac:dyDescent="0.25">
      <c r="A96" s="1070"/>
      <c r="B96" s="1071"/>
      <c r="C96" s="1071"/>
      <c r="D96" s="1071"/>
      <c r="E96" s="1071"/>
      <c r="F96" s="1072"/>
      <c r="G96" s="1070"/>
      <c r="H96" s="1071"/>
      <c r="I96" s="1071"/>
      <c r="J96" s="1071"/>
      <c r="K96" s="1072"/>
    </row>
    <row r="97" spans="1:11" x14ac:dyDescent="0.25">
      <c r="A97" s="1070"/>
      <c r="B97" s="1071"/>
      <c r="C97" s="1071"/>
      <c r="D97" s="1071"/>
      <c r="E97" s="1071"/>
      <c r="F97" s="1072"/>
      <c r="G97" s="1070"/>
      <c r="H97" s="1071"/>
      <c r="I97" s="1071"/>
      <c r="J97" s="1071"/>
      <c r="K97" s="1072"/>
    </row>
    <row r="98" spans="1:11" x14ac:dyDescent="0.25">
      <c r="A98" s="1070"/>
      <c r="B98" s="1071"/>
      <c r="C98" s="1071"/>
      <c r="D98" s="1071"/>
      <c r="E98" s="1071"/>
      <c r="F98" s="1072"/>
      <c r="G98" s="1070"/>
      <c r="H98" s="1071"/>
      <c r="I98" s="1071"/>
      <c r="J98" s="1071"/>
      <c r="K98" s="1072"/>
    </row>
    <row r="99" spans="1:11" x14ac:dyDescent="0.25">
      <c r="A99" s="1070"/>
      <c r="B99" s="1071"/>
      <c r="C99" s="1071"/>
      <c r="D99" s="1071"/>
      <c r="E99" s="1071"/>
      <c r="F99" s="1072"/>
      <c r="G99" s="1070"/>
      <c r="H99" s="1071"/>
      <c r="I99" s="1071"/>
      <c r="J99" s="1071"/>
      <c r="K99" s="1072"/>
    </row>
    <row r="100" spans="1:11" x14ac:dyDescent="0.25">
      <c r="A100" s="1070"/>
      <c r="B100" s="1071"/>
      <c r="C100" s="1071"/>
      <c r="D100" s="1071"/>
      <c r="E100" s="1071"/>
      <c r="F100" s="1072"/>
      <c r="G100" s="1070"/>
      <c r="H100" s="1071"/>
      <c r="I100" s="1071"/>
      <c r="J100" s="1071"/>
      <c r="K100" s="1072"/>
    </row>
    <row r="101" spans="1:11" x14ac:dyDescent="0.25">
      <c r="A101" s="1070"/>
      <c r="B101" s="1071"/>
      <c r="C101" s="1071"/>
      <c r="D101" s="1071"/>
      <c r="E101" s="1071"/>
      <c r="F101" s="1072"/>
      <c r="G101" s="1070"/>
      <c r="H101" s="1071"/>
      <c r="I101" s="1071"/>
      <c r="J101" s="1071"/>
      <c r="K101" s="1072"/>
    </row>
    <row r="102" spans="1:11" x14ac:dyDescent="0.25">
      <c r="A102" s="1070"/>
      <c r="B102" s="1071"/>
      <c r="C102" s="1071"/>
      <c r="D102" s="1071"/>
      <c r="E102" s="1071"/>
      <c r="F102" s="1072"/>
      <c r="G102" s="1070"/>
      <c r="H102" s="1071"/>
      <c r="I102" s="1071"/>
      <c r="J102" s="1071"/>
      <c r="K102" s="1072"/>
    </row>
    <row r="103" spans="1:11" x14ac:dyDescent="0.25">
      <c r="A103" s="1070"/>
      <c r="B103" s="1071"/>
      <c r="C103" s="1071"/>
      <c r="D103" s="1071"/>
      <c r="E103" s="1071"/>
      <c r="F103" s="1072"/>
      <c r="G103" s="1070"/>
      <c r="H103" s="1071"/>
      <c r="I103" s="1071"/>
      <c r="J103" s="1071"/>
      <c r="K103" s="1072"/>
    </row>
    <row r="104" spans="1:11" ht="15.75" thickBot="1" x14ac:dyDescent="0.3">
      <c r="A104" s="1070"/>
      <c r="B104" s="1071"/>
      <c r="C104" s="1071"/>
      <c r="D104" s="1071"/>
      <c r="E104" s="1071"/>
      <c r="F104" s="1072"/>
      <c r="G104" s="1070"/>
      <c r="H104" s="1071"/>
      <c r="I104" s="1071"/>
      <c r="J104" s="1071"/>
      <c r="K104" s="1072"/>
    </row>
    <row r="105" spans="1:11" x14ac:dyDescent="0.25">
      <c r="A105" s="972" t="s">
        <v>1398</v>
      </c>
      <c r="B105" s="1096"/>
      <c r="C105" s="1096"/>
      <c r="D105" s="1096"/>
      <c r="E105" s="1096"/>
      <c r="F105" s="1097"/>
      <c r="G105" s="972" t="s">
        <v>1399</v>
      </c>
      <c r="H105" s="1096"/>
      <c r="I105" s="1096"/>
      <c r="J105" s="1096"/>
      <c r="K105" s="1097"/>
    </row>
    <row r="106" spans="1:11" ht="171.75" customHeight="1" thickBot="1" x14ac:dyDescent="0.3">
      <c r="A106" s="973"/>
      <c r="B106" s="1098"/>
      <c r="C106" s="1098"/>
      <c r="D106" s="1098"/>
      <c r="E106" s="1098"/>
      <c r="F106" s="1099"/>
      <c r="G106" s="973"/>
      <c r="H106" s="1098"/>
      <c r="I106" s="1098"/>
      <c r="J106" s="1098"/>
      <c r="K106" s="1099"/>
    </row>
    <row r="107" spans="1:11" x14ac:dyDescent="0.25">
      <c r="A107" s="1070"/>
      <c r="B107" s="1071"/>
      <c r="C107" s="1071"/>
      <c r="D107" s="1071"/>
      <c r="E107" s="1071"/>
      <c r="F107" s="1072"/>
      <c r="G107" s="1070"/>
      <c r="H107" s="1071"/>
      <c r="I107" s="1071"/>
      <c r="J107" s="1071"/>
      <c r="K107" s="1072"/>
    </row>
    <row r="108" spans="1:11" x14ac:dyDescent="0.25">
      <c r="A108" s="1070"/>
      <c r="B108" s="1071"/>
      <c r="C108" s="1071"/>
      <c r="D108" s="1071"/>
      <c r="E108" s="1071"/>
      <c r="F108" s="1072"/>
      <c r="G108" s="1070"/>
      <c r="H108" s="1071"/>
      <c r="I108" s="1071"/>
      <c r="J108" s="1071"/>
      <c r="K108" s="1072"/>
    </row>
    <row r="109" spans="1:11" x14ac:dyDescent="0.25">
      <c r="A109" s="1070"/>
      <c r="B109" s="1071"/>
      <c r="C109" s="1071"/>
      <c r="D109" s="1071"/>
      <c r="E109" s="1071"/>
      <c r="F109" s="1072"/>
      <c r="G109" s="1070"/>
      <c r="H109" s="1071"/>
      <c r="I109" s="1071"/>
      <c r="J109" s="1071"/>
      <c r="K109" s="1072"/>
    </row>
    <row r="110" spans="1:11" x14ac:dyDescent="0.25">
      <c r="A110" s="1070"/>
      <c r="B110" s="1071"/>
      <c r="C110" s="1071"/>
      <c r="D110" s="1071"/>
      <c r="E110" s="1071"/>
      <c r="F110" s="1072"/>
      <c r="G110" s="1070"/>
      <c r="H110" s="1071"/>
      <c r="I110" s="1071"/>
      <c r="J110" s="1071"/>
      <c r="K110" s="1072"/>
    </row>
    <row r="111" spans="1:11" x14ac:dyDescent="0.25">
      <c r="A111" s="1070"/>
      <c r="B111" s="1071"/>
      <c r="C111" s="1071"/>
      <c r="D111" s="1071"/>
      <c r="E111" s="1071"/>
      <c r="F111" s="1072"/>
      <c r="G111" s="1070"/>
      <c r="H111" s="1071"/>
      <c r="I111" s="1071"/>
      <c r="J111" s="1071"/>
      <c r="K111" s="1072"/>
    </row>
    <row r="112" spans="1:11" x14ac:dyDescent="0.25">
      <c r="A112" s="1070"/>
      <c r="B112" s="1071"/>
      <c r="C112" s="1071"/>
      <c r="D112" s="1071"/>
      <c r="E112" s="1071"/>
      <c r="F112" s="1072"/>
      <c r="G112" s="1070"/>
      <c r="H112" s="1071"/>
      <c r="I112" s="1071"/>
      <c r="J112" s="1071"/>
      <c r="K112" s="1072"/>
    </row>
    <row r="113" spans="1:11" x14ac:dyDescent="0.25">
      <c r="A113" s="1070"/>
      <c r="B113" s="1071"/>
      <c r="C113" s="1071"/>
      <c r="D113" s="1071"/>
      <c r="E113" s="1071"/>
      <c r="F113" s="1072"/>
      <c r="G113" s="1070"/>
      <c r="H113" s="1071"/>
      <c r="I113" s="1071"/>
      <c r="J113" s="1071"/>
      <c r="K113" s="1072"/>
    </row>
    <row r="114" spans="1:11" x14ac:dyDescent="0.25">
      <c r="A114" s="1070"/>
      <c r="B114" s="1071"/>
      <c r="C114" s="1071"/>
      <c r="D114" s="1071"/>
      <c r="E114" s="1071"/>
      <c r="F114" s="1072"/>
      <c r="G114" s="1070"/>
      <c r="H114" s="1071"/>
      <c r="I114" s="1071"/>
      <c r="J114" s="1071"/>
      <c r="K114" s="1072"/>
    </row>
    <row r="115" spans="1:11" x14ac:dyDescent="0.25">
      <c r="A115" s="1070"/>
      <c r="B115" s="1071"/>
      <c r="C115" s="1071"/>
      <c r="D115" s="1071"/>
      <c r="E115" s="1071"/>
      <c r="F115" s="1072"/>
      <c r="G115" s="1070"/>
      <c r="H115" s="1071"/>
      <c r="I115" s="1071"/>
      <c r="J115" s="1071"/>
      <c r="K115" s="1072"/>
    </row>
    <row r="116" spans="1:11" x14ac:dyDescent="0.25">
      <c r="A116" s="1070"/>
      <c r="B116" s="1071"/>
      <c r="C116" s="1071"/>
      <c r="D116" s="1071"/>
      <c r="E116" s="1071"/>
      <c r="F116" s="1072"/>
      <c r="G116" s="1070"/>
      <c r="H116" s="1071"/>
      <c r="I116" s="1071"/>
      <c r="J116" s="1071"/>
      <c r="K116" s="1072"/>
    </row>
    <row r="117" spans="1:11" x14ac:dyDescent="0.25">
      <c r="A117" s="1070"/>
      <c r="B117" s="1071"/>
      <c r="C117" s="1071"/>
      <c r="D117" s="1071"/>
      <c r="E117" s="1071"/>
      <c r="F117" s="1072"/>
      <c r="G117" s="1070"/>
      <c r="H117" s="1071"/>
      <c r="I117" s="1071"/>
      <c r="J117" s="1071"/>
      <c r="K117" s="1072"/>
    </row>
    <row r="118" spans="1:11" x14ac:dyDescent="0.25">
      <c r="A118" s="1070"/>
      <c r="B118" s="1071"/>
      <c r="C118" s="1071"/>
      <c r="D118" s="1071"/>
      <c r="E118" s="1071"/>
      <c r="F118" s="1072"/>
      <c r="G118" s="1070"/>
      <c r="H118" s="1071"/>
      <c r="I118" s="1071"/>
      <c r="J118" s="1071"/>
      <c r="K118" s="1072"/>
    </row>
    <row r="119" spans="1:11" ht="15.75" thickBot="1" x14ac:dyDescent="0.3">
      <c r="A119" s="1070"/>
      <c r="B119" s="1071"/>
      <c r="C119" s="1071"/>
      <c r="D119" s="1071"/>
      <c r="E119" s="1071"/>
      <c r="F119" s="1072"/>
      <c r="G119" s="1070"/>
      <c r="H119" s="1071"/>
      <c r="I119" s="1071"/>
      <c r="J119" s="1071"/>
      <c r="K119" s="1072"/>
    </row>
    <row r="120" spans="1:11" ht="81" customHeight="1" x14ac:dyDescent="0.25">
      <c r="A120" s="1082" t="s">
        <v>1400</v>
      </c>
      <c r="B120" s="1083"/>
      <c r="C120" s="1083"/>
      <c r="D120" s="1083"/>
      <c r="E120" s="1083"/>
      <c r="F120" s="1084"/>
      <c r="G120" s="972" t="s">
        <v>1401</v>
      </c>
      <c r="H120" s="1088"/>
      <c r="I120" s="1088"/>
      <c r="J120" s="1088"/>
      <c r="K120" s="1089"/>
    </row>
    <row r="121" spans="1:11" ht="33.75" customHeight="1" thickBot="1" x14ac:dyDescent="0.3">
      <c r="A121" s="1085"/>
      <c r="B121" s="1086"/>
      <c r="C121" s="1086"/>
      <c r="D121" s="1086"/>
      <c r="E121" s="1086"/>
      <c r="F121" s="1087"/>
      <c r="G121" s="1090"/>
      <c r="H121" s="1091"/>
      <c r="I121" s="1091"/>
      <c r="J121" s="1091"/>
      <c r="K121" s="1092"/>
    </row>
    <row r="122" spans="1:11" x14ac:dyDescent="0.25">
      <c r="A122" s="1070"/>
      <c r="B122" s="1071"/>
      <c r="C122" s="1071"/>
      <c r="D122" s="1071"/>
      <c r="E122" s="1071"/>
      <c r="F122" s="1072"/>
      <c r="G122" s="1070"/>
      <c r="H122" s="1071"/>
      <c r="I122" s="1071"/>
      <c r="J122" s="1071"/>
      <c r="K122" s="1072"/>
    </row>
    <row r="123" spans="1:11" x14ac:dyDescent="0.25">
      <c r="A123" s="1070"/>
      <c r="B123" s="1071"/>
      <c r="C123" s="1071"/>
      <c r="D123" s="1071"/>
      <c r="E123" s="1071"/>
      <c r="F123" s="1072"/>
      <c r="G123" s="1070"/>
      <c r="H123" s="1071"/>
      <c r="I123" s="1071"/>
      <c r="J123" s="1071"/>
      <c r="K123" s="1072"/>
    </row>
    <row r="124" spans="1:11" x14ac:dyDescent="0.25">
      <c r="A124" s="1070"/>
      <c r="B124" s="1071"/>
      <c r="C124" s="1071"/>
      <c r="D124" s="1071"/>
      <c r="E124" s="1071"/>
      <c r="F124" s="1072"/>
      <c r="G124" s="1070"/>
      <c r="H124" s="1071"/>
      <c r="I124" s="1071"/>
      <c r="J124" s="1071"/>
      <c r="K124" s="1072"/>
    </row>
    <row r="125" spans="1:11" x14ac:dyDescent="0.25">
      <c r="A125" s="1070"/>
      <c r="B125" s="1071"/>
      <c r="C125" s="1071"/>
      <c r="D125" s="1071"/>
      <c r="E125" s="1071"/>
      <c r="F125" s="1072"/>
      <c r="G125" s="1070"/>
      <c r="H125" s="1071"/>
      <c r="I125" s="1071"/>
      <c r="J125" s="1071"/>
      <c r="K125" s="1072"/>
    </row>
    <row r="126" spans="1:11" x14ac:dyDescent="0.25">
      <c r="A126" s="1070"/>
      <c r="B126" s="1071"/>
      <c r="C126" s="1071"/>
      <c r="D126" s="1071"/>
      <c r="E126" s="1071"/>
      <c r="F126" s="1072"/>
      <c r="G126" s="1070"/>
      <c r="H126" s="1071"/>
      <c r="I126" s="1071"/>
      <c r="J126" s="1071"/>
      <c r="K126" s="1072"/>
    </row>
    <row r="127" spans="1:11" x14ac:dyDescent="0.25">
      <c r="A127" s="1070"/>
      <c r="B127" s="1071"/>
      <c r="C127" s="1071"/>
      <c r="D127" s="1071"/>
      <c r="E127" s="1071"/>
      <c r="F127" s="1072"/>
      <c r="G127" s="1070"/>
      <c r="H127" s="1071"/>
      <c r="I127" s="1071"/>
      <c r="J127" s="1071"/>
      <c r="K127" s="1072"/>
    </row>
    <row r="128" spans="1:11" x14ac:dyDescent="0.25">
      <c r="A128" s="1070"/>
      <c r="B128" s="1071"/>
      <c r="C128" s="1071"/>
      <c r="D128" s="1071"/>
      <c r="E128" s="1071"/>
      <c r="F128" s="1072"/>
      <c r="G128" s="1070"/>
      <c r="H128" s="1071"/>
      <c r="I128" s="1071"/>
      <c r="J128" s="1071"/>
      <c r="K128" s="1072"/>
    </row>
    <row r="129" spans="1:11" x14ac:dyDescent="0.25">
      <c r="A129" s="1070"/>
      <c r="B129" s="1071"/>
      <c r="C129" s="1071"/>
      <c r="D129" s="1071"/>
      <c r="E129" s="1071"/>
      <c r="F129" s="1072"/>
      <c r="G129" s="1070"/>
      <c r="H129" s="1071"/>
      <c r="I129" s="1071"/>
      <c r="J129" s="1071"/>
      <c r="K129" s="1072"/>
    </row>
    <row r="130" spans="1:11" x14ac:dyDescent="0.25">
      <c r="A130" s="1070"/>
      <c r="B130" s="1071"/>
      <c r="C130" s="1071"/>
      <c r="D130" s="1071"/>
      <c r="E130" s="1071"/>
      <c r="F130" s="1072"/>
      <c r="G130" s="1070"/>
      <c r="H130" s="1071"/>
      <c r="I130" s="1071"/>
      <c r="J130" s="1071"/>
      <c r="K130" s="1072"/>
    </row>
    <row r="131" spans="1:11" x14ac:dyDescent="0.25">
      <c r="A131" s="1070"/>
      <c r="B131" s="1071"/>
      <c r="C131" s="1071"/>
      <c r="D131" s="1071"/>
      <c r="E131" s="1071"/>
      <c r="F131" s="1072"/>
      <c r="G131" s="1070"/>
      <c r="H131" s="1071"/>
      <c r="I131" s="1071"/>
      <c r="J131" s="1071"/>
      <c r="K131" s="1072"/>
    </row>
    <row r="132" spans="1:11" x14ac:dyDescent="0.25">
      <c r="A132" s="1070"/>
      <c r="B132" s="1071"/>
      <c r="C132" s="1071"/>
      <c r="D132" s="1071"/>
      <c r="E132" s="1071"/>
      <c r="F132" s="1072"/>
      <c r="G132" s="1070"/>
      <c r="H132" s="1071"/>
      <c r="I132" s="1071"/>
      <c r="J132" s="1071"/>
      <c r="K132" s="1072"/>
    </row>
    <row r="133" spans="1:11" x14ac:dyDescent="0.25">
      <c r="A133" s="1070"/>
      <c r="B133" s="1071"/>
      <c r="C133" s="1071"/>
      <c r="D133" s="1071"/>
      <c r="E133" s="1071"/>
      <c r="F133" s="1072"/>
      <c r="G133" s="1070"/>
      <c r="H133" s="1071"/>
      <c r="I133" s="1071"/>
      <c r="J133" s="1071"/>
      <c r="K133" s="1072"/>
    </row>
    <row r="134" spans="1:11" ht="15.75" thickBot="1" x14ac:dyDescent="0.3">
      <c r="A134" s="1070"/>
      <c r="B134" s="1071"/>
      <c r="C134" s="1071"/>
      <c r="D134" s="1071"/>
      <c r="E134" s="1071"/>
      <c r="F134" s="1072"/>
      <c r="G134" s="1070"/>
      <c r="H134" s="1071"/>
      <c r="I134" s="1071"/>
      <c r="J134" s="1071"/>
      <c r="K134" s="1072"/>
    </row>
    <row r="135" spans="1:11" ht="66" customHeight="1" thickBot="1" x14ac:dyDescent="0.3">
      <c r="A135" s="1076" t="s">
        <v>1402</v>
      </c>
      <c r="B135" s="1077"/>
      <c r="C135" s="1077"/>
      <c r="D135" s="1077"/>
      <c r="E135" s="1077"/>
      <c r="F135" s="1078"/>
      <c r="G135" s="1079" t="s">
        <v>1403</v>
      </c>
      <c r="H135" s="1080"/>
      <c r="I135" s="1080"/>
      <c r="J135" s="1080"/>
      <c r="K135" s="1081"/>
    </row>
    <row r="136" spans="1:11" x14ac:dyDescent="0.25">
      <c r="A136" s="1070"/>
      <c r="B136" s="1071"/>
      <c r="C136" s="1071"/>
      <c r="D136" s="1071"/>
      <c r="E136" s="1071"/>
      <c r="F136" s="1072"/>
      <c r="G136" s="1070"/>
      <c r="H136" s="1071"/>
      <c r="I136" s="1071"/>
      <c r="J136" s="1071"/>
      <c r="K136" s="1072"/>
    </row>
    <row r="137" spans="1:11" x14ac:dyDescent="0.25">
      <c r="A137" s="1070"/>
      <c r="B137" s="1071"/>
      <c r="C137" s="1071"/>
      <c r="D137" s="1071"/>
      <c r="E137" s="1071"/>
      <c r="F137" s="1072"/>
      <c r="G137" s="1070"/>
      <c r="H137" s="1071"/>
      <c r="I137" s="1071"/>
      <c r="J137" s="1071"/>
      <c r="K137" s="1072"/>
    </row>
    <row r="138" spans="1:11" x14ac:dyDescent="0.25">
      <c r="A138" s="1070"/>
      <c r="B138" s="1071"/>
      <c r="C138" s="1071"/>
      <c r="D138" s="1071"/>
      <c r="E138" s="1071"/>
      <c r="F138" s="1072"/>
      <c r="G138" s="1070"/>
      <c r="H138" s="1071"/>
      <c r="I138" s="1071"/>
      <c r="J138" s="1071"/>
      <c r="K138" s="1072"/>
    </row>
    <row r="139" spans="1:11" x14ac:dyDescent="0.25">
      <c r="A139" s="1070"/>
      <c r="B139" s="1071"/>
      <c r="C139" s="1071"/>
      <c r="D139" s="1071"/>
      <c r="E139" s="1071"/>
      <c r="F139" s="1072"/>
      <c r="G139" s="1070"/>
      <c r="H139" s="1071"/>
      <c r="I139" s="1071"/>
      <c r="J139" s="1071"/>
      <c r="K139" s="1072"/>
    </row>
    <row r="140" spans="1:11" x14ac:dyDescent="0.25">
      <c r="A140" s="1070"/>
      <c r="B140" s="1071"/>
      <c r="C140" s="1071"/>
      <c r="D140" s="1071"/>
      <c r="E140" s="1071"/>
      <c r="F140" s="1072"/>
      <c r="G140" s="1070"/>
      <c r="H140" s="1071"/>
      <c r="I140" s="1071"/>
      <c r="J140" s="1071"/>
      <c r="K140" s="1072"/>
    </row>
    <row r="141" spans="1:11" x14ac:dyDescent="0.25">
      <c r="A141" s="1070"/>
      <c r="B141" s="1071"/>
      <c r="C141" s="1071"/>
      <c r="D141" s="1071"/>
      <c r="E141" s="1071"/>
      <c r="F141" s="1072"/>
      <c r="G141" s="1070"/>
      <c r="H141" s="1071"/>
      <c r="I141" s="1071"/>
      <c r="J141" s="1071"/>
      <c r="K141" s="1072"/>
    </row>
    <row r="142" spans="1:11" x14ac:dyDescent="0.25">
      <c r="A142" s="1070"/>
      <c r="B142" s="1071"/>
      <c r="C142" s="1071"/>
      <c r="D142" s="1071"/>
      <c r="E142" s="1071"/>
      <c r="F142" s="1072"/>
      <c r="G142" s="1070"/>
      <c r="H142" s="1071"/>
      <c r="I142" s="1071"/>
      <c r="J142" s="1071"/>
      <c r="K142" s="1072"/>
    </row>
    <row r="143" spans="1:11" x14ac:dyDescent="0.25">
      <c r="A143" s="1070"/>
      <c r="B143" s="1071"/>
      <c r="C143" s="1071"/>
      <c r="D143" s="1071"/>
      <c r="E143" s="1071"/>
      <c r="F143" s="1072"/>
      <c r="G143" s="1070"/>
      <c r="H143" s="1071"/>
      <c r="I143" s="1071"/>
      <c r="J143" s="1071"/>
      <c r="K143" s="1072"/>
    </row>
    <row r="144" spans="1:11" x14ac:dyDescent="0.25">
      <c r="A144" s="1070"/>
      <c r="B144" s="1071"/>
      <c r="C144" s="1071"/>
      <c r="D144" s="1071"/>
      <c r="E144" s="1071"/>
      <c r="F144" s="1072"/>
      <c r="G144" s="1070"/>
      <c r="H144" s="1071"/>
      <c r="I144" s="1071"/>
      <c r="J144" s="1071"/>
      <c r="K144" s="1072"/>
    </row>
    <row r="145" spans="1:11" x14ac:dyDescent="0.25">
      <c r="A145" s="1070"/>
      <c r="B145" s="1071"/>
      <c r="C145" s="1071"/>
      <c r="D145" s="1071"/>
      <c r="E145" s="1071"/>
      <c r="F145" s="1072"/>
      <c r="G145" s="1070"/>
      <c r="H145" s="1071"/>
      <c r="I145" s="1071"/>
      <c r="J145" s="1071"/>
      <c r="K145" s="1072"/>
    </row>
    <row r="146" spans="1:11" x14ac:dyDescent="0.25">
      <c r="A146" s="1070"/>
      <c r="B146" s="1071"/>
      <c r="C146" s="1071"/>
      <c r="D146" s="1071"/>
      <c r="E146" s="1071"/>
      <c r="F146" s="1072"/>
      <c r="G146" s="1070"/>
      <c r="H146" s="1071"/>
      <c r="I146" s="1071"/>
      <c r="J146" s="1071"/>
      <c r="K146" s="1072"/>
    </row>
    <row r="147" spans="1:11" x14ac:dyDescent="0.25">
      <c r="A147" s="1070"/>
      <c r="B147" s="1071"/>
      <c r="C147" s="1071"/>
      <c r="D147" s="1071"/>
      <c r="E147" s="1071"/>
      <c r="F147" s="1072"/>
      <c r="G147" s="1070"/>
      <c r="H147" s="1071"/>
      <c r="I147" s="1071"/>
      <c r="J147" s="1071"/>
      <c r="K147" s="1072"/>
    </row>
    <row r="148" spans="1:11" ht="15.75" thickBot="1" x14ac:dyDescent="0.3">
      <c r="A148" s="1070"/>
      <c r="B148" s="1071"/>
      <c r="C148" s="1071"/>
      <c r="D148" s="1071"/>
      <c r="E148" s="1071"/>
      <c r="F148" s="1072"/>
      <c r="G148" s="1070"/>
      <c r="H148" s="1071"/>
      <c r="I148" s="1071"/>
      <c r="J148" s="1071"/>
      <c r="K148" s="1072"/>
    </row>
    <row r="149" spans="1:11" ht="96.75" customHeight="1" thickBot="1" x14ac:dyDescent="0.3">
      <c r="A149" s="1079" t="s">
        <v>1404</v>
      </c>
      <c r="B149" s="1080"/>
      <c r="C149" s="1080"/>
      <c r="D149" s="1080"/>
      <c r="E149" s="1080"/>
      <c r="F149" s="1081"/>
      <c r="G149" s="1079" t="s">
        <v>1405</v>
      </c>
      <c r="H149" s="1080"/>
      <c r="I149" s="1080"/>
      <c r="J149" s="1080"/>
      <c r="K149" s="1081"/>
    </row>
    <row r="150" spans="1:11" x14ac:dyDescent="0.25">
      <c r="A150" s="1067"/>
      <c r="B150" s="1068"/>
      <c r="C150" s="1068"/>
      <c r="D150" s="1068"/>
      <c r="E150" s="1068"/>
      <c r="F150" s="1069"/>
      <c r="G150" s="1067"/>
      <c r="H150" s="1068"/>
      <c r="I150" s="1068"/>
      <c r="J150" s="1068"/>
      <c r="K150" s="1069"/>
    </row>
    <row r="151" spans="1:11" x14ac:dyDescent="0.25">
      <c r="A151" s="1070"/>
      <c r="B151" s="1071"/>
      <c r="C151" s="1071"/>
      <c r="D151" s="1071"/>
      <c r="E151" s="1071"/>
      <c r="F151" s="1072"/>
      <c r="G151" s="1070"/>
      <c r="H151" s="1071"/>
      <c r="I151" s="1071"/>
      <c r="J151" s="1071"/>
      <c r="K151" s="1072"/>
    </row>
    <row r="152" spans="1:11" x14ac:dyDescent="0.25">
      <c r="A152" s="1070"/>
      <c r="B152" s="1071"/>
      <c r="C152" s="1071"/>
      <c r="D152" s="1071"/>
      <c r="E152" s="1071"/>
      <c r="F152" s="1072"/>
      <c r="G152" s="1070"/>
      <c r="H152" s="1071"/>
      <c r="I152" s="1071"/>
      <c r="J152" s="1071"/>
      <c r="K152" s="1072"/>
    </row>
    <row r="153" spans="1:11" ht="22.5" customHeight="1" x14ac:dyDescent="0.25">
      <c r="A153" s="1070"/>
      <c r="B153" s="1071"/>
      <c r="C153" s="1071"/>
      <c r="D153" s="1071"/>
      <c r="E153" s="1071"/>
      <c r="F153" s="1072"/>
      <c r="G153" s="1070"/>
      <c r="H153" s="1071"/>
      <c r="I153" s="1071"/>
      <c r="J153" s="1071"/>
      <c r="K153" s="1072"/>
    </row>
    <row r="154" spans="1:11" ht="22.5" customHeight="1" x14ac:dyDescent="0.25">
      <c r="A154" s="1070"/>
      <c r="B154" s="1071"/>
      <c r="C154" s="1071"/>
      <c r="D154" s="1071"/>
      <c r="E154" s="1071"/>
      <c r="F154" s="1072"/>
      <c r="G154" s="1070"/>
      <c r="H154" s="1071"/>
      <c r="I154" s="1071"/>
      <c r="J154" s="1071"/>
      <c r="K154" s="1072"/>
    </row>
    <row r="155" spans="1:11" ht="22.5" customHeight="1" x14ac:dyDescent="0.25">
      <c r="A155" s="1070"/>
      <c r="B155" s="1071"/>
      <c r="C155" s="1071"/>
      <c r="D155" s="1071"/>
      <c r="E155" s="1071"/>
      <c r="F155" s="1072"/>
      <c r="G155" s="1070"/>
      <c r="H155" s="1071"/>
      <c r="I155" s="1071"/>
      <c r="J155" s="1071"/>
      <c r="K155" s="1072"/>
    </row>
    <row r="156" spans="1:11" ht="22.5" customHeight="1" x14ac:dyDescent="0.25">
      <c r="A156" s="1070"/>
      <c r="B156" s="1071"/>
      <c r="C156" s="1071"/>
      <c r="D156" s="1071"/>
      <c r="E156" s="1071"/>
      <c r="F156" s="1072"/>
      <c r="G156" s="1070"/>
      <c r="H156" s="1071"/>
      <c r="I156" s="1071"/>
      <c r="J156" s="1071"/>
      <c r="K156" s="1072"/>
    </row>
    <row r="157" spans="1:11" ht="22.5" customHeight="1" x14ac:dyDescent="0.25">
      <c r="A157" s="1070"/>
      <c r="B157" s="1071"/>
      <c r="C157" s="1071"/>
      <c r="D157" s="1071"/>
      <c r="E157" s="1071"/>
      <c r="F157" s="1072"/>
      <c r="G157" s="1070"/>
      <c r="H157" s="1071"/>
      <c r="I157" s="1071"/>
      <c r="J157" s="1071"/>
      <c r="K157" s="1072"/>
    </row>
    <row r="158" spans="1:11" ht="22.5" customHeight="1" x14ac:dyDescent="0.25">
      <c r="A158" s="1070"/>
      <c r="B158" s="1071"/>
      <c r="C158" s="1071"/>
      <c r="D158" s="1071"/>
      <c r="E158" s="1071"/>
      <c r="F158" s="1072"/>
      <c r="G158" s="1070"/>
      <c r="H158" s="1071"/>
      <c r="I158" s="1071"/>
      <c r="J158" s="1071"/>
      <c r="K158" s="1072"/>
    </row>
    <row r="159" spans="1:11" ht="22.5" customHeight="1" x14ac:dyDescent="0.25">
      <c r="A159" s="1070"/>
      <c r="B159" s="1071"/>
      <c r="C159" s="1071"/>
      <c r="D159" s="1071"/>
      <c r="E159" s="1071"/>
      <c r="F159" s="1072"/>
      <c r="G159" s="1070"/>
      <c r="H159" s="1071"/>
      <c r="I159" s="1071"/>
      <c r="J159" s="1071"/>
      <c r="K159" s="1072"/>
    </row>
    <row r="160" spans="1:11" ht="22.5" customHeight="1" x14ac:dyDescent="0.25">
      <c r="A160" s="1070"/>
      <c r="B160" s="1071"/>
      <c r="C160" s="1071"/>
      <c r="D160" s="1071"/>
      <c r="E160" s="1071"/>
      <c r="F160" s="1072"/>
      <c r="G160" s="1070"/>
      <c r="H160" s="1071"/>
      <c r="I160" s="1071"/>
      <c r="J160" s="1071"/>
      <c r="K160" s="1072"/>
    </row>
    <row r="161" spans="1:11" ht="22.5" customHeight="1" x14ac:dyDescent="0.25">
      <c r="A161" s="1070"/>
      <c r="B161" s="1071"/>
      <c r="C161" s="1071"/>
      <c r="D161" s="1071"/>
      <c r="E161" s="1071"/>
      <c r="F161" s="1072"/>
      <c r="G161" s="1070"/>
      <c r="H161" s="1071"/>
      <c r="I161" s="1071"/>
      <c r="J161" s="1071"/>
      <c r="K161" s="1072"/>
    </row>
    <row r="162" spans="1:11" ht="22.5" customHeight="1" thickBot="1" x14ac:dyDescent="0.3">
      <c r="A162" s="1070"/>
      <c r="B162" s="1071"/>
      <c r="C162" s="1071"/>
      <c r="D162" s="1071"/>
      <c r="E162" s="1071"/>
      <c r="F162" s="1072"/>
      <c r="G162" s="1070"/>
      <c r="H162" s="1071"/>
      <c r="I162" s="1071"/>
      <c r="J162" s="1071"/>
      <c r="K162" s="1072"/>
    </row>
    <row r="163" spans="1:11" ht="51.75" customHeight="1" thickBot="1" x14ac:dyDescent="0.3">
      <c r="A163" s="1064" t="s">
        <v>1406</v>
      </c>
      <c r="B163" s="1065"/>
      <c r="C163" s="1065"/>
      <c r="D163" s="1065"/>
      <c r="E163" s="1065"/>
      <c r="F163" s="1066"/>
      <c r="G163" s="1064" t="s">
        <v>1407</v>
      </c>
      <c r="H163" s="1065"/>
      <c r="I163" s="1065"/>
      <c r="J163" s="1065"/>
      <c r="K163" s="1066"/>
    </row>
    <row r="164" spans="1:11" ht="17.25" customHeight="1" x14ac:dyDescent="0.25">
      <c r="A164" s="1070"/>
      <c r="B164" s="1071"/>
      <c r="C164" s="1071"/>
      <c r="D164" s="1071"/>
      <c r="E164" s="1071"/>
      <c r="F164" s="1072"/>
      <c r="G164" s="1070"/>
      <c r="H164" s="1071"/>
      <c r="I164" s="1071"/>
      <c r="J164" s="1071"/>
      <c r="K164" s="1072"/>
    </row>
    <row r="165" spans="1:11" ht="17.25" customHeight="1" x14ac:dyDescent="0.25">
      <c r="A165" s="1070"/>
      <c r="B165" s="1071"/>
      <c r="C165" s="1071"/>
      <c r="D165" s="1071"/>
      <c r="E165" s="1071"/>
      <c r="F165" s="1072"/>
      <c r="G165" s="1070"/>
      <c r="H165" s="1071"/>
      <c r="I165" s="1071"/>
      <c r="J165" s="1071"/>
      <c r="K165" s="1072"/>
    </row>
    <row r="166" spans="1:11" ht="17.25" customHeight="1" x14ac:dyDescent="0.25">
      <c r="A166" s="1070"/>
      <c r="B166" s="1071"/>
      <c r="C166" s="1071"/>
      <c r="D166" s="1071"/>
      <c r="E166" s="1071"/>
      <c r="F166" s="1072"/>
      <c r="G166" s="1070"/>
      <c r="H166" s="1071"/>
      <c r="I166" s="1071"/>
      <c r="J166" s="1071"/>
      <c r="K166" s="1072"/>
    </row>
    <row r="167" spans="1:11" ht="17.25" customHeight="1" x14ac:dyDescent="0.25">
      <c r="A167" s="1070"/>
      <c r="B167" s="1071"/>
      <c r="C167" s="1071"/>
      <c r="D167" s="1071"/>
      <c r="E167" s="1071"/>
      <c r="F167" s="1072"/>
      <c r="G167" s="1070"/>
      <c r="H167" s="1071"/>
      <c r="I167" s="1071"/>
      <c r="J167" s="1071"/>
      <c r="K167" s="1072"/>
    </row>
    <row r="168" spans="1:11" ht="17.25" customHeight="1" x14ac:dyDescent="0.25">
      <c r="A168" s="1070"/>
      <c r="B168" s="1071"/>
      <c r="C168" s="1071"/>
      <c r="D168" s="1071"/>
      <c r="E168" s="1071"/>
      <c r="F168" s="1072"/>
      <c r="G168" s="1070"/>
      <c r="H168" s="1071"/>
      <c r="I168" s="1071"/>
      <c r="J168" s="1071"/>
      <c r="K168" s="1072"/>
    </row>
    <row r="169" spans="1:11" ht="17.25" customHeight="1" x14ac:dyDescent="0.25">
      <c r="A169" s="1070"/>
      <c r="B169" s="1071"/>
      <c r="C169" s="1071"/>
      <c r="D169" s="1071"/>
      <c r="E169" s="1071"/>
      <c r="F169" s="1072"/>
      <c r="G169" s="1070"/>
      <c r="H169" s="1071"/>
      <c r="I169" s="1071"/>
      <c r="J169" s="1071"/>
      <c r="K169" s="1072"/>
    </row>
    <row r="170" spans="1:11" ht="17.25" customHeight="1" x14ac:dyDescent="0.25">
      <c r="A170" s="1070"/>
      <c r="B170" s="1071"/>
      <c r="C170" s="1071"/>
      <c r="D170" s="1071"/>
      <c r="E170" s="1071"/>
      <c r="F170" s="1072"/>
      <c r="G170" s="1070"/>
      <c r="H170" s="1071"/>
      <c r="I170" s="1071"/>
      <c r="J170" s="1071"/>
      <c r="K170" s="1072"/>
    </row>
    <row r="171" spans="1:11" ht="17.25" customHeight="1" x14ac:dyDescent="0.25">
      <c r="A171" s="1070"/>
      <c r="B171" s="1071"/>
      <c r="C171" s="1071"/>
      <c r="D171" s="1071"/>
      <c r="E171" s="1071"/>
      <c r="F171" s="1072"/>
      <c r="G171" s="1070"/>
      <c r="H171" s="1071"/>
      <c r="I171" s="1071"/>
      <c r="J171" s="1071"/>
      <c r="K171" s="1072"/>
    </row>
    <row r="172" spans="1:11" ht="17.25" customHeight="1" x14ac:dyDescent="0.25">
      <c r="A172" s="1070"/>
      <c r="B172" s="1071"/>
      <c r="C172" s="1071"/>
      <c r="D172" s="1071"/>
      <c r="E172" s="1071"/>
      <c r="F172" s="1072"/>
      <c r="G172" s="1070"/>
      <c r="H172" s="1071"/>
      <c r="I172" s="1071"/>
      <c r="J172" s="1071"/>
      <c r="K172" s="1072"/>
    </row>
    <row r="173" spans="1:11" ht="17.25" customHeight="1" x14ac:dyDescent="0.25">
      <c r="A173" s="1070"/>
      <c r="B173" s="1071"/>
      <c r="C173" s="1071"/>
      <c r="D173" s="1071"/>
      <c r="E173" s="1071"/>
      <c r="F173" s="1072"/>
      <c r="G173" s="1070"/>
      <c r="H173" s="1071"/>
      <c r="I173" s="1071"/>
      <c r="J173" s="1071"/>
      <c r="K173" s="1072"/>
    </row>
    <row r="174" spans="1:11" ht="17.25" customHeight="1" x14ac:dyDescent="0.25">
      <c r="A174" s="1070"/>
      <c r="B174" s="1071"/>
      <c r="C174" s="1071"/>
      <c r="D174" s="1071"/>
      <c r="E174" s="1071"/>
      <c r="F174" s="1072"/>
      <c r="G174" s="1070"/>
      <c r="H174" s="1071"/>
      <c r="I174" s="1071"/>
      <c r="J174" s="1071"/>
      <c r="K174" s="1072"/>
    </row>
    <row r="175" spans="1:11" ht="17.25" customHeight="1" x14ac:dyDescent="0.25">
      <c r="A175" s="1070"/>
      <c r="B175" s="1071"/>
      <c r="C175" s="1071"/>
      <c r="D175" s="1071"/>
      <c r="E175" s="1071"/>
      <c r="F175" s="1072"/>
      <c r="G175" s="1070"/>
      <c r="H175" s="1071"/>
      <c r="I175" s="1071"/>
      <c r="J175" s="1071"/>
      <c r="K175" s="1072"/>
    </row>
    <row r="176" spans="1:11" ht="17.25" customHeight="1" thickBot="1" x14ac:dyDescent="0.3">
      <c r="A176" s="1070"/>
      <c r="B176" s="1071"/>
      <c r="C176" s="1071"/>
      <c r="D176" s="1071"/>
      <c r="E176" s="1071"/>
      <c r="F176" s="1072"/>
      <c r="G176" s="1073"/>
      <c r="H176" s="1074"/>
      <c r="I176" s="1074"/>
      <c r="J176" s="1074"/>
      <c r="K176" s="1075"/>
    </row>
    <row r="177" spans="1:11" ht="44.25" customHeight="1" thickBot="1" x14ac:dyDescent="0.3">
      <c r="A177" s="1064" t="s">
        <v>1408</v>
      </c>
      <c r="B177" s="1065"/>
      <c r="C177" s="1065"/>
      <c r="D177" s="1065"/>
      <c r="E177" s="1065"/>
      <c r="F177" s="1065"/>
      <c r="G177" s="1064"/>
      <c r="H177" s="1065"/>
      <c r="I177" s="1065"/>
      <c r="J177" s="1065"/>
      <c r="K177" s="1066"/>
    </row>
  </sheetData>
  <mergeCells count="63">
    <mergeCell ref="A1:K2"/>
    <mergeCell ref="A3:D3"/>
    <mergeCell ref="F3:H3"/>
    <mergeCell ref="I3:K3"/>
    <mergeCell ref="A4:G5"/>
    <mergeCell ref="J4:K4"/>
    <mergeCell ref="J5:K5"/>
    <mergeCell ref="A6:F6"/>
    <mergeCell ref="G6:J6"/>
    <mergeCell ref="A7:F7"/>
    <mergeCell ref="G7:J7"/>
    <mergeCell ref="A8:F8"/>
    <mergeCell ref="G8:J8"/>
    <mergeCell ref="A9:F9"/>
    <mergeCell ref="G9:J9"/>
    <mergeCell ref="A10:F21"/>
    <mergeCell ref="G10:K21"/>
    <mergeCell ref="A22:F22"/>
    <mergeCell ref="G22:K22"/>
    <mergeCell ref="A23:F35"/>
    <mergeCell ref="G23:K35"/>
    <mergeCell ref="A36:F36"/>
    <mergeCell ref="G36:K36"/>
    <mergeCell ref="A37:F49"/>
    <mergeCell ref="G37:K49"/>
    <mergeCell ref="A50:F50"/>
    <mergeCell ref="G50:K50"/>
    <mergeCell ref="A51:F62"/>
    <mergeCell ref="G51:K62"/>
    <mergeCell ref="A63:F63"/>
    <mergeCell ref="G63:K63"/>
    <mergeCell ref="A64:F76"/>
    <mergeCell ref="G64:K76"/>
    <mergeCell ref="A77:F77"/>
    <mergeCell ref="G77:J77"/>
    <mergeCell ref="A78:F90"/>
    <mergeCell ref="G78:K90"/>
    <mergeCell ref="A91:F91"/>
    <mergeCell ref="G91:K91"/>
    <mergeCell ref="A92:F104"/>
    <mergeCell ref="G92:K104"/>
    <mergeCell ref="A105:F106"/>
    <mergeCell ref="G105:K106"/>
    <mergeCell ref="A107:F119"/>
    <mergeCell ref="G107:K119"/>
    <mergeCell ref="A120:F121"/>
    <mergeCell ref="G120:K121"/>
    <mergeCell ref="A122:F134"/>
    <mergeCell ref="G122:K134"/>
    <mergeCell ref="A135:F135"/>
    <mergeCell ref="G135:K135"/>
    <mergeCell ref="A136:F148"/>
    <mergeCell ref="G136:K148"/>
    <mergeCell ref="A149:F149"/>
    <mergeCell ref="G149:K149"/>
    <mergeCell ref="A177:F177"/>
    <mergeCell ref="G177:K177"/>
    <mergeCell ref="A150:F162"/>
    <mergeCell ref="G150:K162"/>
    <mergeCell ref="A163:F163"/>
    <mergeCell ref="G163:K163"/>
    <mergeCell ref="A164:F176"/>
    <mergeCell ref="G164:K176"/>
  </mergeCells>
  <printOptions horizontalCentered="1" verticalCentered="1"/>
  <pageMargins left="0.23622047244094491" right="0.23622047244094491" top="0.74803149606299213" bottom="0.74803149606299213" header="0.31496062992125984" footer="0.31496062992125984"/>
  <pageSetup scale="37" orientation="portrait" r:id="rId1"/>
  <headerFooter>
    <oddFooter>Página &amp;P&amp;R&amp;A</oddFooter>
  </headerFooter>
  <rowBreaks count="1" manualBreakCount="1">
    <brk id="91" max="11"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10</vt:i4>
      </vt:variant>
      <vt:variant>
        <vt:lpstr>Rangos con nombre</vt:lpstr>
      </vt:variant>
      <vt:variant>
        <vt:i4>12</vt:i4>
      </vt:variant>
    </vt:vector>
  </HeadingPairs>
  <TitlesOfParts>
    <vt:vector size="22"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Registro fotográfico ambiental</vt:lpstr>
      <vt:lpstr>FINANCIERO!Área_de_impresión</vt:lpstr>
      <vt:lpstr>Predial!Área_de_impresión</vt:lpstr>
      <vt:lpstr>'Registro fotográfico ambiental'!Área_de_impresión</vt:lpstr>
      <vt:lpstr>'Registro fotográfico OyM'!Área_de_impresión</vt:lpstr>
      <vt:lpstr>'Registro fotográfico redes'!Área_de_impresión</vt:lpstr>
      <vt:lpstr>'Registro fotográfico social'!Área_de_impresión</vt:lpstr>
      <vt:lpstr>'Registro fotográfico técnico'!Área_de_impresión</vt:lpstr>
      <vt:lpstr>'Registro fotográfico túnel'!Área_de_impresión</vt:lpstr>
      <vt:lpstr>'Registro fotográfico ambiental'!Títulos_a_imprimir</vt:lpstr>
      <vt:lpstr>'Registro fotográfico OyM'!Títulos_a_imprimir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cp:lastPrinted>2020-05-27T22:30:51Z</cp:lastPrinted>
  <dcterms:created xsi:type="dcterms:W3CDTF">2017-11-30T15:30:35Z</dcterms:created>
  <dcterms:modified xsi:type="dcterms:W3CDTF">2021-04-15T17:57:09Z</dcterms:modified>
</cp:coreProperties>
</file>